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75" windowWidth="18240" windowHeight="11310" activeTab="3"/>
  </bookViews>
  <sheets>
    <sheet name="Skala ocen" sheetId="2" r:id="rId1"/>
    <sheet name="Ocena na podst. danych" sheetId="1" r:id="rId2"/>
    <sheet name="OCENA KOŃCOWA" sheetId="3" r:id="rId3"/>
    <sheet name="Passport" sheetId="4" r:id="rId4"/>
  </sheets>
  <externalReferences>
    <externalReference r:id="rId5"/>
    <externalReference r:id="rId6"/>
  </externalReferences>
  <definedNames>
    <definedName name="_xlnm.Print_Area" localSheetId="3">Passport!$B$2:$V$440</definedName>
  </definedNames>
  <calcPr calcId="125725"/>
</workbook>
</file>

<file path=xl/calcChain.xml><?xml version="1.0" encoding="utf-8"?>
<calcChain xmlns="http://schemas.openxmlformats.org/spreadsheetml/2006/main">
  <c r="E5" i="4"/>
  <c r="E48" s="1"/>
  <c r="C1" i="1"/>
  <c r="E14" i="4" s="1"/>
  <c r="E11" l="1"/>
  <c r="A10" i="1"/>
  <c r="M7" i="4"/>
  <c r="E12"/>
  <c r="F15" i="1"/>
  <c r="E8" i="4"/>
  <c r="E15"/>
  <c r="F7" i="1"/>
  <c r="C2"/>
  <c r="F20"/>
  <c r="E9" i="4"/>
  <c r="A18"/>
  <c r="F11" i="1"/>
  <c r="E6" i="4"/>
  <c r="E10"/>
  <c r="E49"/>
  <c r="E13"/>
  <c r="B428"/>
  <c r="C416"/>
  <c r="C415"/>
  <c r="C414"/>
  <c r="C413"/>
  <c r="C412"/>
  <c r="B410"/>
  <c r="F409"/>
  <c r="B409"/>
  <c r="F408"/>
  <c r="B408"/>
  <c r="B407"/>
  <c r="C403"/>
  <c r="C402"/>
  <c r="C401"/>
  <c r="C400"/>
  <c r="C399"/>
  <c r="B379"/>
  <c r="G378"/>
  <c r="G377"/>
  <c r="G376"/>
  <c r="G375"/>
  <c r="B374"/>
  <c r="G7" i="1"/>
  <c r="C2" i="4" l="1"/>
  <c r="A195"/>
  <c r="F375"/>
  <c r="H375" s="1"/>
  <c r="F376"/>
  <c r="H376" s="1"/>
  <c r="F377"/>
  <c r="H377" s="1"/>
  <c r="F378"/>
  <c r="H378" s="1"/>
  <c r="G20" i="1" l="1"/>
  <c r="G11" l="1"/>
  <c r="B376" i="4" l="1"/>
  <c r="F23" i="1" l="1"/>
  <c r="F26" l="1"/>
  <c r="F405" i="4" s="1"/>
  <c r="G26" i="1"/>
  <c r="G405" i="4" s="1"/>
  <c r="H379"/>
  <c r="D31" i="1"/>
  <c r="G29" s="1"/>
  <c r="F410" i="4" l="1"/>
  <c r="F29" i="1"/>
  <c r="F418" i="4" s="1"/>
  <c r="G418"/>
  <c r="E413"/>
  <c r="E414"/>
  <c r="E415"/>
  <c r="E416"/>
  <c r="E412"/>
  <c r="B413"/>
  <c r="B414"/>
  <c r="B415"/>
  <c r="B416"/>
  <c r="B412"/>
  <c r="E401"/>
  <c r="E402"/>
  <c r="E403"/>
  <c r="E400"/>
  <c r="E399"/>
  <c r="B400"/>
  <c r="B401"/>
  <c r="B402"/>
  <c r="B403"/>
  <c r="B399"/>
  <c r="B378"/>
  <c r="B377"/>
  <c r="B375"/>
  <c r="I13" i="3" l="1"/>
  <c r="G15" i="1" l="1"/>
  <c r="E13" i="3" l="1"/>
  <c r="H15" s="1"/>
  <c r="G428" i="4" l="1"/>
  <c r="B432" l="1"/>
  <c r="B437" l="1"/>
  <c r="B440" l="1"/>
</calcChain>
</file>

<file path=xl/sharedStrings.xml><?xml version="1.0" encoding="utf-8"?>
<sst xmlns="http://schemas.openxmlformats.org/spreadsheetml/2006/main" count="873" uniqueCount="175">
  <si>
    <t>Działanie:</t>
  </si>
  <si>
    <t>Redukcja presji</t>
  </si>
  <si>
    <t>niski</t>
  </si>
  <si>
    <t>średni</t>
  </si>
  <si>
    <t>wysoki</t>
  </si>
  <si>
    <t>bardzo wysoki</t>
  </si>
  <si>
    <t>Zasięg geograficzny</t>
  </si>
  <si>
    <t>&lt;1%</t>
  </si>
  <si>
    <t>1%-15%</t>
  </si>
  <si>
    <t>15%-60%</t>
  </si>
  <si>
    <t>&gt;60%</t>
  </si>
  <si>
    <r>
      <t>&lt; 333,07 km</t>
    </r>
    <r>
      <rPr>
        <vertAlign val="superscript"/>
        <sz val="11"/>
        <color theme="1"/>
        <rFont val="Czcionka tekstu podstawowego"/>
        <charset val="238"/>
      </rPr>
      <t>2</t>
    </r>
  </si>
  <si>
    <r>
      <t>4 996,05 - 19 984,2 km</t>
    </r>
    <r>
      <rPr>
        <vertAlign val="superscript"/>
        <sz val="11"/>
        <color theme="1"/>
        <rFont val="Czcionka tekstu podstawowego"/>
        <charset val="238"/>
      </rPr>
      <t>2</t>
    </r>
  </si>
  <si>
    <r>
      <t>&gt;19 984,2 km</t>
    </r>
    <r>
      <rPr>
        <vertAlign val="superscript"/>
        <sz val="11"/>
        <color theme="1"/>
        <rFont val="Czcionka tekstu podstawowego"/>
        <charset val="238"/>
      </rPr>
      <t>2</t>
    </r>
  </si>
  <si>
    <r>
      <t>333,07 - 4 996,05 km</t>
    </r>
    <r>
      <rPr>
        <vertAlign val="superscript"/>
        <sz val="11"/>
        <color theme="1"/>
        <rFont val="Czcionka tekstu podstawowego"/>
        <charset val="238"/>
      </rPr>
      <t>2</t>
    </r>
  </si>
  <si>
    <t>Czas osiągniecia celu</t>
  </si>
  <si>
    <t>bardzo długi</t>
  </si>
  <si>
    <t>długi</t>
  </si>
  <si>
    <t>krótki</t>
  </si>
  <si>
    <t>&gt; 2 lata</t>
  </si>
  <si>
    <t>&lt; 2 lata</t>
  </si>
  <si>
    <t>&lt; 1 rok</t>
  </si>
  <si>
    <t>KRYTERIUM 1</t>
  </si>
  <si>
    <t>KRYTERIUM 2</t>
  </si>
  <si>
    <t>KRYTERIUM 3</t>
  </si>
  <si>
    <t>%</t>
  </si>
  <si>
    <r>
      <t>km</t>
    </r>
    <r>
      <rPr>
        <vertAlign val="superscript"/>
        <sz val="11"/>
        <color theme="1"/>
        <rFont val="Czcionka tekstu podstawowego"/>
        <charset val="238"/>
      </rPr>
      <t>2</t>
    </r>
  </si>
  <si>
    <t>OCENA</t>
  </si>
  <si>
    <t>&gt; 1 rok</t>
  </si>
  <si>
    <t>Osiągnięcie celu po wzdrożeniu działania</t>
  </si>
  <si>
    <t>Wdrożenie</t>
  </si>
  <si>
    <t>KROK 1</t>
  </si>
  <si>
    <t>KROK 2</t>
  </si>
  <si>
    <t>EFEKTYWNOŚĆ</t>
  </si>
  <si>
    <t>&lt;7</t>
  </si>
  <si>
    <t>bardzo niski</t>
  </si>
  <si>
    <t>WAGA</t>
  </si>
  <si>
    <t>KOSZT WDROŻENIA</t>
  </si>
  <si>
    <t>Średnioroczny koszt eksploatacyjny</t>
  </si>
  <si>
    <t>Suma: całkowity koszt inwestycyjny + średnioroczny koszt eksploatacyjny</t>
  </si>
  <si>
    <t>bardzo niska</t>
  </si>
  <si>
    <t>niska</t>
  </si>
  <si>
    <t>średnia</t>
  </si>
  <si>
    <t>wysoka</t>
  </si>
  <si>
    <t>bardzo wysoka</t>
  </si>
  <si>
    <t>KROK 3</t>
  </si>
  <si>
    <t>Czas realizacji</t>
  </si>
  <si>
    <t>Czas osiągnięcia celu</t>
  </si>
  <si>
    <t>Całkowity koszt wdrożenia</t>
  </si>
  <si>
    <t xml:space="preserve">Całkowity koszt inwestycyjny </t>
  </si>
  <si>
    <t>KOSZT</t>
  </si>
  <si>
    <t xml:space="preserve">KOSZT </t>
  </si>
  <si>
    <t>OCENA OSTATECZNA</t>
  </si>
  <si>
    <t>lata</t>
  </si>
  <si>
    <t>OCENA NA PODSTAWIE KRYTERIÓW</t>
  </si>
  <si>
    <t>KRYTERIUM 1 Redukcja presji</t>
  </si>
  <si>
    <r>
      <rPr>
        <b/>
        <i/>
        <sz val="10"/>
        <color theme="1"/>
        <rFont val="Czcionka tekstu podstawowego"/>
        <charset val="238"/>
      </rPr>
      <t>Instrukcja:</t>
    </r>
    <r>
      <rPr>
        <i/>
        <sz val="10"/>
        <color theme="1"/>
        <rFont val="Czcionka tekstu podstawowego"/>
        <charset val="238"/>
      </rPr>
      <t xml:space="preserve"> należy wypełnić TYLKO żółte pola, zgodnie z podaną jednostką miary</t>
    </r>
  </si>
  <si>
    <t>OCENA EFEKTYWNOŚĆ DZIAŁANIA</t>
  </si>
  <si>
    <t>OCENA KOSZT WDROŻENIA</t>
  </si>
  <si>
    <t>WYNIKI / KOMENTARZ</t>
  </si>
  <si>
    <t>Waga</t>
  </si>
  <si>
    <t xml:space="preserve">Ocena </t>
  </si>
  <si>
    <t>Ocena z uwgl.wag</t>
  </si>
  <si>
    <t>Nazwa działania:</t>
  </si>
  <si>
    <t>Nr działania:</t>
  </si>
  <si>
    <t>ODNIESIENIE DO CECHY STANU LUB PRESJI:</t>
  </si>
  <si>
    <t>Cecha:</t>
  </si>
  <si>
    <t xml:space="preserve">Wstępna ocena stanu w odniesieniu do przedmiotu i zakresu geograficznego działania: </t>
  </si>
  <si>
    <t>Charakterystyka działania w odniesieniu do cechy stanu lub presji:</t>
  </si>
  <si>
    <t>Odniesienie działania do elementów ekosystemu wskazanych z załączniku III MSFD:</t>
  </si>
  <si>
    <t>WYNIKI ANALIZ WSKAZANYCH W ART. 13.3 PAR 2 MSFD, W TYM ANALIZ KOSZTÓW I KORZYŚCI:</t>
  </si>
  <si>
    <r>
      <t>Rodzaj działania</t>
    </r>
    <r>
      <rPr>
        <sz val="11"/>
        <color theme="1"/>
        <rFont val="Arial"/>
        <family val="2"/>
        <charset val="238"/>
      </rPr>
      <t xml:space="preserve"> (prawne, administracyjne, ekonomiczne, edukacyjne, kontrolne, inne):</t>
    </r>
  </si>
  <si>
    <r>
      <t>Lokalizacja</t>
    </r>
    <r>
      <rPr>
        <sz val="11"/>
        <color theme="1"/>
        <rFont val="Arial"/>
        <family val="2"/>
        <charset val="238"/>
      </rPr>
      <t xml:space="preserve"> (obszar, którego dotyczy działanie – zasięg geograficzny oraz lokalizacja miejsca, w którym ma być podjęte):</t>
    </r>
  </si>
  <si>
    <r>
      <t>Podstawa realizacji</t>
    </r>
    <r>
      <rPr>
        <sz val="11"/>
        <color theme="1"/>
        <rFont val="Arial"/>
        <family val="2"/>
        <charset val="238"/>
      </rPr>
      <t xml:space="preserve"> (podstawa prawna bądź nazwa dokumentu, który stanowi podstawę realizacji:</t>
    </r>
  </si>
  <si>
    <r>
      <t>Sposób wdrażania</t>
    </r>
    <r>
      <rPr>
        <sz val="11"/>
        <color theme="1"/>
        <rFont val="Arial"/>
        <family val="2"/>
        <charset val="238"/>
      </rPr>
      <t>:</t>
    </r>
  </si>
  <si>
    <r>
      <t>Okres realizacji</t>
    </r>
    <r>
      <rPr>
        <sz val="11"/>
        <color theme="1"/>
        <rFont val="Arial"/>
        <family val="2"/>
        <charset val="238"/>
      </rPr>
      <t>:</t>
    </r>
  </si>
  <si>
    <r>
      <t>Zakres rzeczowy</t>
    </r>
    <r>
      <rPr>
        <sz val="11"/>
        <color theme="1"/>
        <rFont val="Arial"/>
        <family val="2"/>
        <charset val="238"/>
      </rPr>
      <t>:</t>
    </r>
  </si>
  <si>
    <r>
      <t>Jednostka odpowiedzialna za wdrożenie / kontrolę</t>
    </r>
    <r>
      <rPr>
        <sz val="11"/>
        <color theme="1"/>
        <rFont val="Arial"/>
        <family val="2"/>
        <charset val="238"/>
      </rPr>
      <t xml:space="preserve"> (jednostka odpowiedzialna za wdrożenie działania oraz jednostka odpowiedzialna za kontrolę / monitoring realizacji działania):</t>
    </r>
  </si>
  <si>
    <r>
      <t>Koszty wdrożenia</t>
    </r>
    <r>
      <rPr>
        <sz val="11"/>
        <color theme="1"/>
        <rFont val="Arial"/>
        <family val="2"/>
        <charset val="238"/>
      </rPr>
      <t>:</t>
    </r>
  </si>
  <si>
    <r>
      <t>Źródło finansowania</t>
    </r>
    <r>
      <rPr>
        <sz val="11"/>
        <color theme="1"/>
        <rFont val="Arial"/>
        <family val="2"/>
        <charset val="238"/>
      </rPr>
      <t>:</t>
    </r>
  </si>
  <si>
    <t>METRYKA DZIAŁANIA:</t>
  </si>
  <si>
    <r>
      <t>Cel środowiskowy</t>
    </r>
    <r>
      <rPr>
        <sz val="11"/>
        <color theme="1"/>
        <rFont val="Arial"/>
        <family val="2"/>
        <charset val="238"/>
      </rPr>
      <t>:</t>
    </r>
  </si>
  <si>
    <r>
      <t>Kryteria</t>
    </r>
    <r>
      <rPr>
        <sz val="11"/>
        <color theme="1"/>
        <rFont val="Arial"/>
        <family val="2"/>
        <charset val="238"/>
      </rPr>
      <t>:</t>
    </r>
  </si>
  <si>
    <r>
      <rPr>
        <sz val="16"/>
        <color theme="0"/>
        <rFont val="Arial"/>
        <family val="2"/>
        <charset val="238"/>
      </rPr>
      <t>C1 Różnorodność biologiczna</t>
    </r>
    <r>
      <rPr>
        <sz val="14"/>
        <color theme="0"/>
        <rFont val="Arial"/>
        <family val="2"/>
        <charset val="238"/>
      </rPr>
      <t xml:space="preserve">
Utrzymana jest różnorodność biologiczna. Jakość i występowanie siedlisk oraz rozmieszczenie i różnorodność gatunków odpowiadają dominującym warunkom fizjograficznym, geograficznym i klimatycznym
</t>
    </r>
  </si>
  <si>
    <t>Zredukowanie lub utrzymanie na obecnym poziomie presji antropogenicznej zapewniające utrzymanie naturalnych siedlisk, w których zachowana jest naturalna różnorodność biologiczna występujących elementów biotycznych i zapewniona ochrona siedlisk w ramach obszarów chronionych Natura 2000.</t>
  </si>
  <si>
    <t>Wstępna ocena stanu dla POM z podziałem na podakweny w którym realizowane będzie działanie wskazuje na stan:</t>
  </si>
  <si>
    <t xml:space="preserve">ptaki, ssaki, gady, ryby, siedliska w słupie wody, siedliska na dnie morskim 
(wybranie z listy zgodnie zgodnie ze wskazaniami w  guidelines GD 12 z 05.11.2015 Reporting on Programmes of Measures [art. 13] and on exceptions [art. 14] for the Marine Strategy Framework Directive)
</t>
  </si>
  <si>
    <t>Nr podakwenu</t>
  </si>
  <si>
    <t>35A</t>
  </si>
  <si>
    <t>38A</t>
  </si>
  <si>
    <t>Wody otwarte wschodniej części Bałtyku Właściwego</t>
  </si>
  <si>
    <t>Wody otwarte Zatoki Gdańskiej</t>
  </si>
  <si>
    <t>Polskie wody przybrzeżne Zatoki Gdańskiej</t>
  </si>
  <si>
    <t>Polska część Zalewu Wiślanego</t>
  </si>
  <si>
    <t>Wody otwarte Basenu Bornholmskiego</t>
  </si>
  <si>
    <t>Polskie wody przybrzeżne Basenu Bornholmskiego</t>
  </si>
  <si>
    <t>Polska część Zalewu Szczecińskiego</t>
  </si>
  <si>
    <t>Nazwa podakwenu</t>
  </si>
  <si>
    <t>Ocena:</t>
  </si>
  <si>
    <t>Polskie wody przybrzeżne wschodniej części Bałtyku Właściwego</t>
  </si>
  <si>
    <t>subGES</t>
  </si>
  <si>
    <t xml:space="preserve">Podsumowanie / komentarz:
Zrealizowanie działania przyczyni się do ograniczenia presji w odniesieniu do zakłóceń biologicznych związanych z wprowadzaniem gatunków obcych ( presje zgodnie z tabelą 2 załącznika III MSFD) …………………………….
</t>
  </si>
  <si>
    <t>1.1 Rozmieszczenie geograficzne gatunków
1.2 Wielkość populacji</t>
  </si>
  <si>
    <r>
      <rPr>
        <sz val="16"/>
        <color theme="0"/>
        <rFont val="Arial"/>
        <family val="2"/>
        <charset val="238"/>
      </rPr>
      <t>C2 Gatunki obce</t>
    </r>
    <r>
      <rPr>
        <sz val="14"/>
        <color theme="0"/>
        <rFont val="Arial"/>
        <family val="2"/>
        <charset val="238"/>
      </rPr>
      <t xml:space="preserve">
Gatunki obce wprowadzone do ekosystemu w wyniku działalności człowieka utrzymują się na poziomie, który nie powoduje szkodliwych zmian w ekosystemach.</t>
    </r>
  </si>
  <si>
    <t>Gatunki obce wprowadzone w wyniku działalności człowieka są na poziomach, które nie zmieniają struktury ekosystemu.</t>
  </si>
  <si>
    <t xml:space="preserve">2.1 Liczebność i charakterystyka stanu gatunków nierodzimych, w szczególności gatunków inwazyjnych.
2.2 Oddziaływanie inwazyjnych gatunków nierodzimych na środowisko
</t>
  </si>
  <si>
    <t>brak oceny</t>
  </si>
  <si>
    <r>
      <rPr>
        <sz val="16"/>
        <color theme="0"/>
        <rFont val="Arial"/>
        <family val="2"/>
        <charset val="238"/>
      </rPr>
      <t>C3 Komercyjnie eksploatowane gatunki ryb i bezkręgowców</t>
    </r>
    <r>
      <rPr>
        <sz val="14"/>
        <color theme="0"/>
        <rFont val="Arial"/>
        <family val="2"/>
        <charset val="238"/>
      </rPr>
      <t xml:space="preserve">
Populacje wszystkich ryb i bezkręgowców eksploatowanych w celach handlowych utrzymują się w bezpiecznych granicach biologicznych, wskazując rozmieszczenie ze względu na wiek i rozmiar populacji, świadczące o dobrym zdrowiu zasobów</t>
    </r>
  </si>
  <si>
    <t>Celem jest utrzymanie populacji komercyjnie eksploatowanych ryb i skorupiaków w bezpiecznych granicach biologicznych odpowiadających warunkom naturalnym poprzez ograniczenie presji antropogenicznych, tj. ustanowienie limitów połowowych gwarantujących osiągnięcie maksymalnego zrównoważonego połowu eksploatowanych gatunków.</t>
  </si>
  <si>
    <t xml:space="preserve">3.1 Poziom presji rybołówstwa
3.2 Zdolność rozrodcza stada
3.3 Rozkład wieku oraz rozkład długości populacji
</t>
  </si>
  <si>
    <r>
      <rPr>
        <sz val="16"/>
        <color theme="0"/>
        <rFont val="Arial"/>
        <family val="2"/>
        <charset val="238"/>
      </rPr>
      <t>C4 Łańcuch troficzny</t>
    </r>
    <r>
      <rPr>
        <sz val="14"/>
        <color theme="0"/>
        <rFont val="Arial"/>
        <family val="2"/>
        <charset val="238"/>
      </rPr>
      <t xml:space="preserve">
Wszystkie elementy morskiego łańcucha pokarmowego, w stopniu w jakim są znane, występują w normalnych ilościach i zróżnicowaniu, na poziomie, który w dalszej perspektywie może zapewić bogactwo gatunków i utrzymanie ich pełnej zdolności reprodukcyjnej.</t>
    </r>
  </si>
  <si>
    <t>Osiągnięcie do 2020r. stanu, kiedy presja wywierana przez człowieka nie powoduje zmian w środowisku, w którym wszystkie elementy morskich sieci troficznych wykazują naturalny i stabilny poziom liczebności i różnorodności, w zakresie poznanym dotychczas.</t>
  </si>
  <si>
    <t xml:space="preserve">4.1 Produktywność (produkcja na jednostkę biomasy) kluczowych gatunków lub grup troficznych
4.2. Proporcja wybranych gatunków na szczycie łańcucha pokarmowego
4.3 Liczebność / rozmieszczenie kluczowych grup/ gatunków troficznych
</t>
  </si>
  <si>
    <t>GES</t>
  </si>
  <si>
    <t>brak</t>
  </si>
  <si>
    <r>
      <rPr>
        <sz val="16"/>
        <color theme="0"/>
        <rFont val="Arial"/>
        <family val="2"/>
        <charset val="238"/>
      </rPr>
      <t>C5 Eutrofizacja</t>
    </r>
    <r>
      <rPr>
        <sz val="14"/>
        <color theme="0"/>
        <rFont val="Arial"/>
        <family val="2"/>
        <charset val="238"/>
      </rPr>
      <t xml:space="preserve">
Do minimum ogranicza się eutrofizację wywołaną przez działalność człowieka, w szczególności jej niekorzystne skutki, takie jak ubytki różnorodności biologicznej, degradacja ekosystemu, szkodliwe zakwity glonów praz niedobór tlenu w dolnych partiach wód.</t>
    </r>
  </si>
  <si>
    <t>Morze Bałtyckie, w tym polskie obszary Bałtyku, pozbawione znaczących skutków eutrofizacji wywołanej działalności człowieka, tzn. środowisko morskie niezagrożone przez eutrofizację.</t>
  </si>
  <si>
    <t xml:space="preserve">5.1 Poziom substancji biogennych
5.2 Bezpośrednie skutki wzrostu stężeń substancji odżywczych w środowisku (cel środowiskowy - przejrzysta woda)
5.3 Bezpośrednie skutki wzrostu stężeń substancji odżywczych w środowisku (cel środowiskowy - brak negatywnych oddziaływań na organizmy bytujące na dnie)
</t>
  </si>
  <si>
    <t>sprawdzić</t>
  </si>
  <si>
    <r>
      <rPr>
        <sz val="16"/>
        <color theme="0"/>
        <rFont val="Arial"/>
        <family val="2"/>
        <charset val="238"/>
      </rPr>
      <t>C6 Integralność dna morskiego</t>
    </r>
    <r>
      <rPr>
        <sz val="14"/>
        <color theme="0"/>
        <rFont val="Arial"/>
        <family val="2"/>
        <charset val="238"/>
      </rPr>
      <t xml:space="preserve">
Integralność dna morskiego utrzymuje się na poziomie gwarantującym ochronę struktury i funkcji ekosystemów oraz brak niekorzystnego wpływu zwłaszcza na ekosystemy głębinowe.</t>
    </r>
  </si>
  <si>
    <t>Celem jest osiągnięcie poziomu integralności dna morskiego zapewniającego ochronę struktury oraz funkcji ekosystemów, gdzie nie obserwuje się negatywnych wpływów działalności człowieka zwłaszcza na ekosystemy denne.</t>
  </si>
  <si>
    <t xml:space="preserve">6.1 Szkody fizyczne, przy uwzględnieniu właściwości substratu
6.2 Stan zbiorowiska bentosowego
</t>
  </si>
  <si>
    <r>
      <rPr>
        <sz val="16"/>
        <color theme="0"/>
        <rFont val="Arial"/>
        <family val="2"/>
        <charset val="238"/>
      </rPr>
      <t>C7 Warunki hydrograficzne</t>
    </r>
    <r>
      <rPr>
        <sz val="14"/>
        <color theme="0"/>
        <rFont val="Arial"/>
        <family val="2"/>
        <charset val="238"/>
      </rPr>
      <t xml:space="preserve">
Stała zmiana właściwości hydrograficznych nie ma niekorzystnego wpływu na ekosystemy morskie.</t>
    </r>
  </si>
  <si>
    <t>Ograniczenie działań wpływających na zmianę warunków hydrograficznych do minimum gwarantującego brak ich niekorzystnego wpływu na ekosystemy morskie oraz podjęcie działań mających na celu poprawę warunków hydrograficznych w obszarach trwale zmienionych.</t>
  </si>
  <si>
    <t xml:space="preserve">7.1 ????
7.2 ????
</t>
  </si>
  <si>
    <r>
      <rPr>
        <sz val="16"/>
        <color theme="0"/>
        <rFont val="Arial"/>
        <family val="2"/>
        <charset val="238"/>
      </rPr>
      <t>C8 Substancje zanieczyszczające i efekty ich oddziaływania</t>
    </r>
    <r>
      <rPr>
        <sz val="14"/>
        <color theme="0"/>
        <rFont val="Arial"/>
        <family val="2"/>
        <charset val="238"/>
      </rPr>
      <t xml:space="preserve">
Stężenie substancji zanieczyszczających utrzymuje się na poziomie, który nie wywołuje skutków charakterystycznych dla zanieczyszczenia.</t>
    </r>
  </si>
  <si>
    <t>Zredukowanie lub utrzymanie na obecnym poziomie dopływu substancji zanieczyszczających, pochodzących z różnych źródeł morskich i lądowych, wprowadzanych do środowiska morskiego, w celu osiągnięcia lub utrzymania stężeń substancji zanieczyszczających w elementach biotycznych i abiotycznych ekosystemu morskiego na poziomach nieprzekraczających dopuszczalnych wartości, poniżej których prawdopodobieństwo wystąpienia niepożądanych skutków oddziaływania substancji niebezpiecznych na organizmy morskie jest minimalne i które są zgodne z rekomendacjami obowiązujących aktów prawnych krajowych i międzynarodowych oraz które gwarantują osiągnięcie dobrego stanu środowiska.</t>
  </si>
  <si>
    <t xml:space="preserve">8.1 Stężenie substancji zanieczyszczających
8.2 Wpływ substancji zanieczyszczających
</t>
  </si>
  <si>
    <r>
      <rPr>
        <sz val="16"/>
        <color theme="0"/>
        <rFont val="Arial"/>
        <family val="2"/>
        <charset val="238"/>
      </rPr>
      <t>C9 Substancje zanieczyszczające w rybach i owocach morza przeznaczonych do spożycia
Poziom substancji zanieczyszczających w rybach i owocach morza przeznaczonych do spożycia prze ludzi nie przekracza poziomów ustanowionych w prawodawstwie Wspólnoty ani innych odpowiednich norm.</t>
    </r>
    <r>
      <rPr>
        <sz val="14"/>
        <color theme="0"/>
        <rFont val="Arial"/>
        <family val="2"/>
        <charset val="238"/>
      </rPr>
      <t xml:space="preserve">
</t>
    </r>
  </si>
  <si>
    <t>Zredukowanie lub utrzymanie na obecnym poziomie dopływu substancji zanieczyszczających, pochodzących z różnych źródeł morskich i lądowych, wprowadzanych do środowiska morskiego, w celu osiągnięcia lub utrzymania stężeń substancji zanieczyszczających w rybach i owocach morza przeznaczonych do spożycia przez ludzi na poziomach nieprzekraczających dopuszczalnych wartości, które są zgodne z normami i rekomendacjami obowiązujących aktów prawnych krajowych i międzynarodowych oraz które gwarantują osiągnięcie dobrego stanu środowiska.</t>
  </si>
  <si>
    <t xml:space="preserve">9.1. Poziomy i liczba substancji zanieczyszczających oraz częstotliwość przekraczania dopuszczalnych poziomów.
</t>
  </si>
  <si>
    <t>sprawdzić to (we wstępnej ocenie - łączna ocena wynosi GES)</t>
  </si>
  <si>
    <r>
      <rPr>
        <sz val="16"/>
        <color theme="0"/>
        <rFont val="Arial"/>
        <family val="2"/>
        <charset val="238"/>
      </rPr>
      <t>C10 Odpady w środowisku morskim. 
Właściwości ani ilość znajdujących się w wodzie morskiej odpadów nie powodują szkód w środowisku przybrzeżnym i morskim.</t>
    </r>
    <r>
      <rPr>
        <sz val="14"/>
        <color theme="0"/>
        <rFont val="Arial"/>
        <family val="2"/>
        <charset val="238"/>
      </rPr>
      <t xml:space="preserve">
</t>
    </r>
  </si>
  <si>
    <t xml:space="preserve">Redukcja ilości nowo pojawiających się lub zdeponowanych odpadów stałych w środowisku morskim, pochodzących z różnych źródeł, do poziomów gwarantujących właściwe funkcjonowanie ekosystemu, biorąc pod uwagę jego naturalną odporność, lub do całkowitego wyeliminowania nowo pojawiających się odpadów. </t>
  </si>
  <si>
    <t xml:space="preserve">10.1 Właściwości odpadów w środowisku morskim i przybrzeżnym
10.2 Wpływ odadów na życie w morzu </t>
  </si>
  <si>
    <r>
      <rPr>
        <sz val="16"/>
        <color theme="0"/>
        <rFont val="Arial"/>
        <family val="2"/>
        <charset val="238"/>
      </rPr>
      <t>C11 Hałs podwodny
Wprowadzenie energii, w tym hałasu podwodnego, utrzymuje się na takim poziomie, że nie powoduje ono negatywnego wpływu na środowisko morskie.</t>
    </r>
    <r>
      <rPr>
        <sz val="14"/>
        <color theme="0"/>
        <rFont val="Arial"/>
        <family val="2"/>
        <charset val="238"/>
      </rPr>
      <t xml:space="preserve">
</t>
    </r>
  </si>
  <si>
    <t>Osiągnięcie poziomu hałasu podwodnego gwarantującego prawidłowe funkcjonowanie organizmów morskich poprzez podjęcie działań mających na celu ograniczenie źródeł i natężenia hałasu oraz przez określenie stref ochronnych, buforowych z zakazem działalności będącej źródłem hałasu.</t>
  </si>
  <si>
    <t xml:space="preserve">11.1 Rozkład czasowo – przestrzenny wysokich, niskich, średnich dźwięków impulsowych
11.2 Ciągły hałas podwodny niskich częstotliwości
</t>
  </si>
  <si>
    <t>Kurs EUR</t>
  </si>
  <si>
    <t>KRYTERIUM 3 Zasięg geograficzny</t>
  </si>
  <si>
    <t>KRYTERIUM 4</t>
  </si>
  <si>
    <t>KRYTERIUM 4 Czas osiągnięcia celu</t>
  </si>
  <si>
    <t>D1</t>
  </si>
  <si>
    <t>D2</t>
  </si>
  <si>
    <t>D3</t>
  </si>
  <si>
    <t>D4</t>
  </si>
  <si>
    <t>D5</t>
  </si>
  <si>
    <t>D6</t>
  </si>
  <si>
    <t>D7</t>
  </si>
  <si>
    <t>D8</t>
  </si>
  <si>
    <t>D9</t>
  </si>
  <si>
    <t>D10</t>
  </si>
  <si>
    <t>D11</t>
  </si>
  <si>
    <t>Bezpośredni wpływ na cechę</t>
  </si>
  <si>
    <t>Pośredni wpływ na cechę</t>
  </si>
  <si>
    <t>Koszty:</t>
  </si>
  <si>
    <t>Typ opracowania:</t>
  </si>
  <si>
    <r>
      <rPr>
        <b/>
        <sz val="12"/>
        <color theme="1"/>
        <rFont val="Arial"/>
        <family val="2"/>
        <charset val="238"/>
      </rPr>
      <t>Korzyści:</t>
    </r>
    <r>
      <rPr>
        <sz val="12"/>
        <color theme="1"/>
        <rFont val="Arial"/>
        <family val="2"/>
        <charset val="238"/>
      </rPr>
      <t xml:space="preserve">
Działanie ma charakter opracowania studialnego, co oznacza, że dopiero po jego wdrożeniu będzie znany efekt i będzie oceniona zasadność podejmowania dalszych kroków. W związku z powyższym analizy kosztów i korzyści nie przeprowadzono, na tym etapie rekomenduje się jedynie wdrożenie działania o charakterze studialnym.</t>
    </r>
  </si>
  <si>
    <t>Wnioski:</t>
  </si>
  <si>
    <r>
      <t>Koorydynacja lokalna</t>
    </r>
    <r>
      <rPr>
        <sz val="11"/>
        <color theme="1"/>
        <rFont val="Arial"/>
        <family val="2"/>
        <charset val="238"/>
      </rPr>
      <t xml:space="preserve"> (zgodnie z wymaganiami dyrektywy morskiej Państwa ramach konwencji regionalnych podejmują 
i koordynują w regionie działania służące poprawie stanu ekologicznego środowiska morskiego).</t>
    </r>
  </si>
  <si>
    <t>&gt; 250 mln PLN</t>
  </si>
  <si>
    <t>150-250 mln PLN</t>
  </si>
  <si>
    <t>75-150 mln PLN</t>
  </si>
  <si>
    <t>10-75 mln PLN</t>
  </si>
  <si>
    <t>&lt; 10 mln</t>
  </si>
  <si>
    <t>1 cecha</t>
  </si>
  <si>
    <t>2-3 cechy</t>
  </si>
  <si>
    <t>4-5 cech</t>
  </si>
  <si>
    <t>powyżej 6 cech</t>
  </si>
  <si>
    <t>KRYTERIUM 2 Liczba cech GES</t>
  </si>
  <si>
    <t>Liczba cech GES</t>
  </si>
  <si>
    <t>7 - 8</t>
  </si>
  <si>
    <t>8 - 9</t>
  </si>
  <si>
    <t>9 - 11</t>
  </si>
  <si>
    <t>&gt; 11</t>
  </si>
</sst>
</file>

<file path=xl/styles.xml><?xml version="1.0" encoding="utf-8"?>
<styleSheet xmlns="http://schemas.openxmlformats.org/spreadsheetml/2006/main">
  <fonts count="39">
    <font>
      <sz val="11"/>
      <color theme="1"/>
      <name val="Czcionka tekstu podstawowego"/>
      <family val="2"/>
      <charset val="238"/>
    </font>
    <font>
      <sz val="11"/>
      <color theme="1"/>
      <name val="Czcionka tekstu podstawowego"/>
      <family val="2"/>
      <charset val="238"/>
    </font>
    <font>
      <sz val="11"/>
      <color theme="0"/>
      <name val="Czcionka tekstu podstawowego"/>
      <family val="2"/>
      <charset val="238"/>
    </font>
    <font>
      <vertAlign val="superscript"/>
      <sz val="11"/>
      <color theme="1"/>
      <name val="Czcionka tekstu podstawowego"/>
      <charset val="238"/>
    </font>
    <font>
      <i/>
      <sz val="11"/>
      <color theme="0" tint="-0.499984740745262"/>
      <name val="Czcionka tekstu podstawowego"/>
      <charset val="238"/>
    </font>
    <font>
      <b/>
      <sz val="11"/>
      <color theme="1"/>
      <name val="Czcionka tekstu podstawowego"/>
      <charset val="238"/>
    </font>
    <font>
      <b/>
      <sz val="11"/>
      <color rgb="FFFFFFFF"/>
      <name val="Georgia"/>
      <family val="1"/>
      <charset val="238"/>
    </font>
    <font>
      <sz val="11"/>
      <color rgb="FFFFFFFF"/>
      <name val="Georgia"/>
      <family val="1"/>
      <charset val="238"/>
    </font>
    <font>
      <sz val="11"/>
      <color rgb="FF000000"/>
      <name val="Georgia"/>
      <family val="1"/>
      <charset val="238"/>
    </font>
    <font>
      <sz val="11"/>
      <color theme="0" tint="-0.499984740745262"/>
      <name val="Georgia"/>
      <family val="1"/>
      <charset val="238"/>
    </font>
    <font>
      <sz val="11"/>
      <name val="Czcionka tekstu podstawowego"/>
      <charset val="238"/>
    </font>
    <font>
      <i/>
      <sz val="10"/>
      <color theme="1"/>
      <name val="Czcionka tekstu podstawowego"/>
      <charset val="238"/>
    </font>
    <font>
      <b/>
      <i/>
      <sz val="10"/>
      <color theme="1"/>
      <name val="Czcionka tekstu podstawowego"/>
      <charset val="238"/>
    </font>
    <font>
      <sz val="11"/>
      <color theme="5" tint="-0.249977111117893"/>
      <name val="Czcionka tekstu podstawowego"/>
      <family val="2"/>
      <charset val="238"/>
    </font>
    <font>
      <sz val="11"/>
      <color theme="1"/>
      <name val="Arial"/>
      <family val="2"/>
      <charset val="238"/>
    </font>
    <font>
      <sz val="12"/>
      <color theme="1"/>
      <name val="Arial"/>
      <family val="2"/>
      <charset val="238"/>
    </font>
    <font>
      <sz val="15"/>
      <color theme="0"/>
      <name val="Arial"/>
      <family val="2"/>
      <charset val="238"/>
    </font>
    <font>
      <sz val="11"/>
      <name val="Arial"/>
      <family val="2"/>
      <charset val="238"/>
    </font>
    <font>
      <b/>
      <sz val="10"/>
      <color theme="1"/>
      <name val="Arial"/>
      <family val="2"/>
      <charset val="238"/>
    </font>
    <font>
      <sz val="14"/>
      <color theme="0"/>
      <name val="Arial"/>
      <family val="2"/>
      <charset val="238"/>
    </font>
    <font>
      <sz val="16"/>
      <color theme="0"/>
      <name val="Arial"/>
      <family val="2"/>
      <charset val="238"/>
    </font>
    <font>
      <sz val="20"/>
      <color theme="0"/>
      <name val="Arial"/>
      <family val="2"/>
      <charset val="238"/>
    </font>
    <font>
      <sz val="20"/>
      <color theme="1"/>
      <name val="Czcionka tekstu podstawowego"/>
      <family val="2"/>
      <charset val="238"/>
    </font>
    <font>
      <b/>
      <sz val="11"/>
      <color theme="1"/>
      <name val="Arial"/>
      <family val="2"/>
      <charset val="238"/>
    </font>
    <font>
      <sz val="16"/>
      <name val="Arial"/>
      <family val="2"/>
      <charset val="238"/>
    </font>
    <font>
      <sz val="11"/>
      <name val="Czcionka tekstu podstawowego"/>
      <family val="2"/>
      <charset val="238"/>
    </font>
    <font>
      <sz val="14"/>
      <color theme="0"/>
      <name val="Czcionka tekstu podstawowego"/>
      <family val="2"/>
      <charset val="238"/>
    </font>
    <font>
      <sz val="11"/>
      <color theme="0"/>
      <name val="Arial"/>
      <family val="2"/>
      <charset val="238"/>
    </font>
    <font>
      <sz val="11"/>
      <color rgb="FFFFFFFF"/>
      <name val="Arial"/>
      <family val="2"/>
      <charset val="238"/>
    </font>
    <font>
      <sz val="11"/>
      <color rgb="FF000000"/>
      <name val="Arial"/>
      <family val="2"/>
      <charset val="238"/>
    </font>
    <font>
      <sz val="11"/>
      <color theme="5" tint="-0.249977111117893"/>
      <name val="Arial"/>
      <family val="2"/>
      <charset val="238"/>
    </font>
    <font>
      <b/>
      <sz val="11"/>
      <color theme="0"/>
      <name val="Arial"/>
      <family val="2"/>
      <charset val="238"/>
    </font>
    <font>
      <b/>
      <sz val="11"/>
      <color rgb="FFFFFFFF"/>
      <name val="Arial"/>
      <family val="2"/>
      <charset val="238"/>
    </font>
    <font>
      <b/>
      <sz val="9"/>
      <color theme="1"/>
      <name val="Arial"/>
      <family val="2"/>
      <charset val="238"/>
    </font>
    <font>
      <b/>
      <sz val="9"/>
      <color theme="1"/>
      <name val="Czcionka tekstu podstawowego"/>
      <family val="2"/>
      <charset val="238"/>
    </font>
    <font>
      <sz val="9"/>
      <color theme="1"/>
      <name val="Arial"/>
      <family val="2"/>
      <charset val="238"/>
    </font>
    <font>
      <sz val="9"/>
      <color theme="1"/>
      <name val="Czcionka tekstu podstawowego"/>
      <family val="2"/>
      <charset val="238"/>
    </font>
    <font>
      <sz val="11"/>
      <color theme="3" tint="-0.499984740745262"/>
      <name val="Arial"/>
      <family val="2"/>
      <charset val="238"/>
    </font>
    <font>
      <b/>
      <sz val="12"/>
      <color theme="1"/>
      <name val="Arial"/>
      <family val="2"/>
      <charset val="238"/>
    </font>
  </fonts>
  <fills count="18">
    <fill>
      <patternFill patternType="none"/>
    </fill>
    <fill>
      <patternFill patternType="gray125"/>
    </fill>
    <fill>
      <patternFill patternType="solid">
        <fgColor rgb="FF004564"/>
        <bgColor indexed="64"/>
      </patternFill>
    </fill>
    <fill>
      <patternFill patternType="solid">
        <fgColor rgb="FF59AAF2"/>
        <bgColor indexed="64"/>
      </patternFill>
    </fill>
    <fill>
      <patternFill patternType="solid">
        <fgColor rgb="FF0B5395"/>
        <bgColor indexed="64"/>
      </patternFill>
    </fill>
    <fill>
      <patternFill patternType="solid">
        <fgColor rgb="FF083763"/>
        <bgColor indexed="64"/>
      </patternFill>
    </fill>
    <fill>
      <patternFill patternType="solid">
        <fgColor rgb="FF91C6F7"/>
        <bgColor indexed="64"/>
      </patternFill>
    </fill>
    <fill>
      <patternFill patternType="solid">
        <fgColor rgb="FFC8E3FB"/>
        <bgColor indexed="64"/>
      </patternFill>
    </fill>
    <fill>
      <patternFill patternType="solid">
        <fgColor rgb="FFFFFF00"/>
        <bgColor indexed="64"/>
      </patternFill>
    </fill>
    <fill>
      <patternFill patternType="solid">
        <fgColor theme="5" tint="-0.249977111117893"/>
        <bgColor indexed="64"/>
      </patternFill>
    </fill>
    <fill>
      <patternFill patternType="solid">
        <fgColor theme="3" tint="-0.249977111117893"/>
        <bgColor indexed="64"/>
      </patternFill>
    </fill>
    <fill>
      <patternFill patternType="solid">
        <fgColor rgb="FF244061"/>
        <bgColor indexed="64"/>
      </patternFill>
    </fill>
    <fill>
      <patternFill patternType="solid">
        <fgColor theme="0" tint="-0.14996795556505021"/>
        <bgColor indexed="64"/>
      </patternFill>
    </fill>
    <fill>
      <patternFill patternType="solid">
        <fgColor theme="4" tint="-0.499984740745262"/>
        <bgColor indexed="64"/>
      </patternFill>
    </fill>
    <fill>
      <patternFill patternType="solid">
        <fgColor rgb="FFFF0000"/>
        <bgColor indexed="64"/>
      </patternFill>
    </fill>
    <fill>
      <patternFill patternType="solid">
        <fgColor theme="0" tint="-0.499984740745262"/>
        <bgColor indexed="64"/>
      </patternFill>
    </fill>
    <fill>
      <patternFill patternType="solid">
        <fgColor rgb="FF00B050"/>
        <bgColor indexed="64"/>
      </patternFill>
    </fill>
    <fill>
      <patternFill patternType="solid">
        <fgColor theme="0"/>
        <bgColor indexed="64"/>
      </patternFill>
    </fill>
  </fills>
  <borders count="10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rgb="FFFFFFFF"/>
      </left>
      <right style="medium">
        <color rgb="FFFFFFFF"/>
      </right>
      <top style="medium">
        <color rgb="FFFFFFFF"/>
      </top>
      <bottom style="thick">
        <color rgb="FFFFFFFF"/>
      </bottom>
      <diagonal/>
    </border>
    <border>
      <left style="medium">
        <color rgb="FFFFFFFF"/>
      </left>
      <right/>
      <top style="medium">
        <color rgb="FFFFFFFF"/>
      </top>
      <bottom style="thick">
        <color rgb="FFFFFFFF"/>
      </bottom>
      <diagonal/>
    </border>
    <border>
      <left/>
      <right/>
      <top style="medium">
        <color rgb="FFFFFFFF"/>
      </top>
      <bottom style="thick">
        <color rgb="FFFFFFFF"/>
      </bottom>
      <diagonal/>
    </border>
    <border>
      <left/>
      <right style="medium">
        <color rgb="FFFFFFFF"/>
      </right>
      <top style="medium">
        <color rgb="FFFFFFFF"/>
      </top>
      <bottom style="thick">
        <color rgb="FFFFFFFF"/>
      </bottom>
      <diagonal/>
    </border>
    <border>
      <left style="medium">
        <color rgb="FFFFFFFF"/>
      </left>
      <right style="medium">
        <color rgb="FFFFFFFF"/>
      </right>
      <top style="thick">
        <color rgb="FFFFFFFF"/>
      </top>
      <bottom style="medium">
        <color rgb="FFFFFFFF"/>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style="medium">
        <color rgb="FFFFFFFF"/>
      </top>
      <bottom/>
      <diagonal/>
    </border>
    <border>
      <left style="medium">
        <color rgb="FFFFFFFF"/>
      </left>
      <right style="medium">
        <color rgb="FFFFFFFF"/>
      </right>
      <top/>
      <bottom/>
      <diagonal/>
    </border>
    <border>
      <left style="medium">
        <color rgb="FFFFFFFF"/>
      </left>
      <right style="medium">
        <color rgb="FFFFFFFF"/>
      </right>
      <top/>
      <bottom style="medium">
        <color rgb="FFFFFFFF"/>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style="medium">
        <color auto="1"/>
      </left>
      <right/>
      <top/>
      <bottom/>
      <diagonal/>
    </border>
    <border>
      <left/>
      <right style="medium">
        <color auto="1"/>
      </right>
      <top/>
      <bottom/>
      <diagonal/>
    </border>
    <border>
      <left style="medium">
        <color theme="3" tint="-0.24994659260841701"/>
      </left>
      <right/>
      <top style="medium">
        <color theme="3" tint="-0.24994659260841701"/>
      </top>
      <bottom/>
      <diagonal/>
    </border>
    <border>
      <left/>
      <right/>
      <top style="medium">
        <color theme="3" tint="-0.24994659260841701"/>
      </top>
      <bottom/>
      <diagonal/>
    </border>
    <border>
      <left style="medium">
        <color theme="3" tint="-0.24994659260841701"/>
      </left>
      <right/>
      <top/>
      <bottom/>
      <diagonal/>
    </border>
    <border>
      <left style="medium">
        <color theme="5" tint="-0.24994659260841701"/>
      </left>
      <right style="medium">
        <color theme="5" tint="-0.24994659260841701"/>
      </right>
      <top style="medium">
        <color theme="5" tint="-0.24994659260841701"/>
      </top>
      <bottom style="medium">
        <color theme="5" tint="-0.24994659260841701"/>
      </bottom>
      <diagonal/>
    </border>
    <border>
      <left style="medium">
        <color theme="5" tint="-0.24994659260841701"/>
      </left>
      <right/>
      <top style="medium">
        <color theme="5" tint="-0.24994659260841701"/>
      </top>
      <bottom style="medium">
        <color theme="5" tint="-0.24994659260841701"/>
      </bottom>
      <diagonal/>
    </border>
    <border>
      <left/>
      <right/>
      <top style="medium">
        <color theme="5" tint="-0.24994659260841701"/>
      </top>
      <bottom style="medium">
        <color theme="5" tint="-0.24994659260841701"/>
      </bottom>
      <diagonal/>
    </border>
    <border>
      <left/>
      <right style="medium">
        <color theme="5" tint="-0.24994659260841701"/>
      </right>
      <top style="medium">
        <color theme="5" tint="-0.24994659260841701"/>
      </top>
      <bottom style="medium">
        <color theme="5" tint="-0.24994659260841701"/>
      </bottom>
      <diagonal/>
    </border>
    <border>
      <left/>
      <right style="thin">
        <color indexed="64"/>
      </right>
      <top/>
      <bottom/>
      <diagonal/>
    </border>
    <border>
      <left style="thin">
        <color indexed="64"/>
      </left>
      <right style="medium">
        <color theme="5" tint="-0.24994659260841701"/>
      </right>
      <top style="medium">
        <color theme="5" tint="-0.24994659260841701"/>
      </top>
      <bottom style="thin">
        <color indexed="64"/>
      </bottom>
      <diagonal/>
    </border>
    <border>
      <left style="medium">
        <color auto="1"/>
      </left>
      <right style="hair">
        <color auto="1"/>
      </right>
      <top style="hair">
        <color auto="1"/>
      </top>
      <bottom style="hair">
        <color auto="1"/>
      </bottom>
      <diagonal/>
    </border>
    <border>
      <left style="medium">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bottom style="hair">
        <color auto="1"/>
      </bottom>
      <diagonal/>
    </border>
    <border>
      <left/>
      <right/>
      <top style="hair">
        <color auto="1"/>
      </top>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hair">
        <color auto="1"/>
      </bottom>
      <diagonal/>
    </border>
    <border>
      <left style="medium">
        <color auto="1"/>
      </left>
      <right/>
      <top style="hair">
        <color auto="1"/>
      </top>
      <bottom style="medium">
        <color auto="1"/>
      </bottom>
      <diagonal/>
    </border>
    <border>
      <left/>
      <right/>
      <top style="hair">
        <color auto="1"/>
      </top>
      <bottom style="medium">
        <color auto="1"/>
      </bottom>
      <diagonal/>
    </border>
    <border>
      <left style="hair">
        <color auto="1"/>
      </left>
      <right/>
      <top style="hair">
        <color auto="1"/>
      </top>
      <bottom style="medium">
        <color auto="1"/>
      </bottom>
      <diagonal/>
    </border>
    <border>
      <left/>
      <right style="medium">
        <color auto="1"/>
      </right>
      <top style="hair">
        <color auto="1"/>
      </top>
      <bottom style="medium">
        <color auto="1"/>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right style="hair">
        <color auto="1"/>
      </right>
      <top style="medium">
        <color auto="1"/>
      </top>
      <bottom style="hair">
        <color auto="1"/>
      </bottom>
      <diagonal/>
    </border>
    <border>
      <left style="medium">
        <color auto="1"/>
      </left>
      <right/>
      <top style="hair">
        <color auto="1"/>
      </top>
      <bottom/>
      <diagonal/>
    </border>
    <border>
      <left style="medium">
        <color auto="1"/>
      </left>
      <right/>
      <top/>
      <bottom style="hair">
        <color auto="1"/>
      </bottom>
      <diagonal/>
    </border>
    <border>
      <left style="hair">
        <color auto="1"/>
      </left>
      <right style="hair">
        <color auto="1"/>
      </right>
      <top style="hair">
        <color auto="1"/>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medium">
        <color auto="1"/>
      </right>
      <top style="hair">
        <color auto="1"/>
      </top>
      <bottom/>
      <diagonal/>
    </border>
    <border>
      <left style="thin">
        <color indexed="64"/>
      </left>
      <right/>
      <top/>
      <bottom style="hair">
        <color auto="1"/>
      </bottom>
      <diagonal/>
    </border>
    <border>
      <left/>
      <right style="medium">
        <color auto="1"/>
      </right>
      <top/>
      <bottom style="hair">
        <color auto="1"/>
      </bottom>
      <diagonal/>
    </border>
    <border>
      <left style="hair">
        <color auto="1"/>
      </left>
      <right style="medium">
        <color auto="1"/>
      </right>
      <top style="hair">
        <color auto="1"/>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right style="medium">
        <color theme="0" tint="-0.499984740745262"/>
      </right>
      <top style="medium">
        <color theme="0" tint="-0.499984740745262"/>
      </top>
      <bottom style="medium">
        <color theme="0" tint="-0.499984740745262"/>
      </bottom>
      <diagonal/>
    </border>
    <border>
      <left/>
      <right style="medium">
        <color auto="1"/>
      </right>
      <top style="medium">
        <color theme="3" tint="-0.24994659260841701"/>
      </top>
      <bottom/>
      <diagonal/>
    </border>
    <border>
      <left style="medium">
        <color auto="1"/>
      </left>
      <right style="thin">
        <color indexed="64"/>
      </right>
      <top style="thin">
        <color indexed="64"/>
      </top>
      <bottom style="thin">
        <color indexed="64"/>
      </bottom>
      <diagonal/>
    </border>
    <border>
      <left style="medium">
        <color auto="1"/>
      </left>
      <right style="medium">
        <color rgb="FFFFFFFF"/>
      </right>
      <top style="medium">
        <color rgb="FFFFFFFF"/>
      </top>
      <bottom/>
      <diagonal/>
    </border>
    <border>
      <left style="medium">
        <color auto="1"/>
      </left>
      <right style="medium">
        <color rgb="FFFFFFFF"/>
      </right>
      <top/>
      <bottom/>
      <diagonal/>
    </border>
    <border>
      <left style="medium">
        <color auto="1"/>
      </left>
      <right/>
      <top style="medium">
        <color theme="5" tint="-0.24994659260841701"/>
      </top>
      <bottom style="medium">
        <color theme="5" tint="-0.24994659260841701"/>
      </bottom>
      <diagonal/>
    </border>
    <border>
      <left style="medium">
        <color theme="3" tint="-0.24994659260841701"/>
      </left>
      <right/>
      <top/>
      <bottom style="medium">
        <color auto="1"/>
      </bottom>
      <diagonal/>
    </border>
    <border>
      <left style="thin">
        <color auto="1"/>
      </left>
      <right style="thin">
        <color auto="1"/>
      </right>
      <top/>
      <bottom/>
      <diagonal/>
    </border>
    <border>
      <left style="thin">
        <color indexed="64"/>
      </left>
      <right style="thin">
        <color auto="1"/>
      </right>
      <top/>
      <bottom style="thin">
        <color indexed="64"/>
      </bottom>
      <diagonal/>
    </border>
    <border>
      <left style="medium">
        <color auto="1"/>
      </left>
      <right/>
      <top style="thin">
        <color auto="1"/>
      </top>
      <bottom style="thin">
        <color indexed="64"/>
      </bottom>
      <diagonal/>
    </border>
    <border>
      <left style="medium">
        <color auto="1"/>
      </left>
      <right/>
      <top/>
      <bottom style="thin">
        <color auto="1"/>
      </bottom>
      <diagonal/>
    </border>
    <border>
      <left/>
      <right style="thin">
        <color auto="1"/>
      </right>
      <top/>
      <bottom style="medium">
        <color indexed="64"/>
      </bottom>
      <diagonal/>
    </border>
    <border>
      <left/>
      <right/>
      <top style="medium">
        <color theme="0" tint="-0.499984740745262"/>
      </top>
      <bottom style="medium">
        <color theme="0" tint="-0.499984740745262"/>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medium">
        <color auto="1"/>
      </left>
      <right/>
      <top style="medium">
        <color theme="0" tint="-0.499984740745262"/>
      </top>
      <bottom style="medium">
        <color theme="0" tint="-0.499984740745262"/>
      </bottom>
      <diagonal/>
    </border>
    <border>
      <left style="medium">
        <color auto="1"/>
      </left>
      <right style="medium">
        <color rgb="FFFFFFFF"/>
      </right>
      <top/>
      <bottom style="medium">
        <color rgb="FFFFFFFF"/>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diagonal/>
    </border>
    <border>
      <left/>
      <right style="thin">
        <color indexed="64"/>
      </right>
      <top style="hair">
        <color auto="1"/>
      </top>
      <bottom/>
      <diagonal/>
    </border>
    <border>
      <left style="hair">
        <color auto="1"/>
      </left>
      <right/>
      <top style="hair">
        <color auto="1"/>
      </top>
      <bottom style="thin">
        <color auto="1"/>
      </bottom>
      <diagonal/>
    </border>
    <border>
      <left/>
      <right style="thin">
        <color indexed="64"/>
      </right>
      <top style="hair">
        <color auto="1"/>
      </top>
      <bottom style="thin">
        <color auto="1"/>
      </bottom>
      <diagonal/>
    </border>
    <border>
      <left/>
      <right style="hair">
        <color auto="1"/>
      </right>
      <top style="hair">
        <color auto="1"/>
      </top>
      <bottom style="hair">
        <color auto="1"/>
      </bottom>
      <diagonal/>
    </border>
  </borders>
  <cellStyleXfs count="2">
    <xf numFmtId="0" fontId="0" fillId="0" borderId="0"/>
    <xf numFmtId="9" fontId="1" fillId="0" borderId="0" applyFont="0" applyFill="0" applyBorder="0" applyAlignment="0" applyProtection="0"/>
  </cellStyleXfs>
  <cellXfs count="318">
    <xf numFmtId="0" fontId="0" fillId="0" borderId="0" xfId="0"/>
    <xf numFmtId="0" fontId="0" fillId="0" borderId="0" xfId="0" applyAlignment="1">
      <alignment horizontal="center"/>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wrapText="1"/>
    </xf>
    <xf numFmtId="0" fontId="0" fillId="0" borderId="1" xfId="0" applyBorder="1" applyAlignment="1">
      <alignment horizontal="center" vertical="center"/>
    </xf>
    <xf numFmtId="0" fontId="5" fillId="0" borderId="0" xfId="0" applyFont="1"/>
    <xf numFmtId="0" fontId="0" fillId="0" borderId="1" xfId="0" applyFill="1" applyBorder="1" applyAlignment="1">
      <alignment horizontal="center"/>
    </xf>
    <xf numFmtId="0" fontId="0" fillId="0" borderId="0" xfId="0" applyBorder="1" applyAlignment="1">
      <alignment horizontal="left"/>
    </xf>
    <xf numFmtId="9" fontId="4" fillId="0" borderId="0" xfId="1" applyFont="1" applyBorder="1" applyAlignment="1">
      <alignment horizontal="center"/>
    </xf>
    <xf numFmtId="2" fontId="4" fillId="0" borderId="0" xfId="1" applyNumberFormat="1" applyFont="1" applyBorder="1" applyAlignment="1">
      <alignment horizontal="center"/>
    </xf>
    <xf numFmtId="0" fontId="4" fillId="0" borderId="0" xfId="1" applyNumberFormat="1" applyFont="1" applyBorder="1" applyAlignment="1">
      <alignment horizontal="center"/>
    </xf>
    <xf numFmtId="0" fontId="0" fillId="0" borderId="0" xfId="0" applyBorder="1"/>
    <xf numFmtId="0" fontId="0" fillId="0" borderId="0" xfId="0" applyBorder="1" applyAlignment="1">
      <alignment horizontal="center"/>
    </xf>
    <xf numFmtId="4" fontId="4" fillId="0" borderId="0" xfId="1" applyNumberFormat="1" applyFont="1" applyBorder="1" applyAlignment="1">
      <alignment horizontal="center"/>
    </xf>
    <xf numFmtId="0" fontId="6" fillId="0" borderId="9" xfId="0" applyFont="1" applyBorder="1" applyAlignment="1">
      <alignment vertical="top" wrapText="1"/>
    </xf>
    <xf numFmtId="0" fontId="7" fillId="0" borderId="9" xfId="0" applyFont="1" applyBorder="1" applyAlignment="1">
      <alignment horizontal="center" vertical="center" wrapText="1"/>
    </xf>
    <xf numFmtId="0" fontId="8" fillId="0" borderId="13" xfId="0" applyFont="1" applyBorder="1" applyAlignment="1">
      <alignment vertical="top" wrapText="1"/>
    </xf>
    <xf numFmtId="0" fontId="8" fillId="0" borderId="13" xfId="0" applyFont="1" applyBorder="1" applyAlignment="1">
      <alignment horizontal="center" vertical="center" wrapText="1"/>
    </xf>
    <xf numFmtId="0" fontId="7" fillId="2" borderId="13" xfId="0" applyFont="1" applyFill="1" applyBorder="1" applyAlignment="1">
      <alignment horizontal="center" vertical="center" wrapText="1" readingOrder="1"/>
    </xf>
    <xf numFmtId="0" fontId="7" fillId="2" borderId="14" xfId="0" applyFont="1" applyFill="1" applyBorder="1" applyAlignment="1">
      <alignment horizontal="center" vertical="center" wrapText="1" readingOrder="1"/>
    </xf>
    <xf numFmtId="0" fontId="7" fillId="3" borderId="14" xfId="0" applyFont="1" applyFill="1" applyBorder="1" applyAlignment="1">
      <alignment horizontal="center" vertical="center" wrapText="1" readingOrder="1"/>
    </xf>
    <xf numFmtId="0" fontId="7" fillId="4" borderId="14" xfId="0" applyFont="1" applyFill="1" applyBorder="1" applyAlignment="1">
      <alignment horizontal="center" vertical="center" wrapText="1" readingOrder="1"/>
    </xf>
    <xf numFmtId="0" fontId="7" fillId="5" borderId="14" xfId="0" applyFont="1" applyFill="1" applyBorder="1" applyAlignment="1">
      <alignment horizontal="center" vertical="center" wrapText="1" readingOrder="1"/>
    </xf>
    <xf numFmtId="0" fontId="7" fillId="6" borderId="14" xfId="0" applyFont="1" applyFill="1" applyBorder="1" applyAlignment="1">
      <alignment horizontal="center" vertical="center" wrapText="1" readingOrder="1"/>
    </xf>
    <xf numFmtId="0" fontId="9" fillId="7" borderId="14" xfId="0" applyFont="1" applyFill="1" applyBorder="1" applyAlignment="1">
      <alignment horizontal="center" vertical="center" wrapText="1" readingOrder="1"/>
    </xf>
    <xf numFmtId="0" fontId="4" fillId="0" borderId="0" xfId="0" applyFont="1" applyBorder="1" applyAlignment="1"/>
    <xf numFmtId="0" fontId="0" fillId="0" borderId="0" xfId="0" applyBorder="1" applyAlignment="1">
      <alignment horizontal="left" wrapText="1"/>
    </xf>
    <xf numFmtId="0" fontId="0" fillId="0" borderId="0" xfId="0" applyAlignment="1">
      <alignment horizontal="center" vertical="center"/>
    </xf>
    <xf numFmtId="0" fontId="0" fillId="0" borderId="25" xfId="0" applyBorder="1"/>
    <xf numFmtId="0" fontId="0" fillId="0" borderId="26" xfId="0" applyBorder="1"/>
    <xf numFmtId="0" fontId="0" fillId="0" borderId="18" xfId="0" applyBorder="1"/>
    <xf numFmtId="0" fontId="0" fillId="0" borderId="19" xfId="0" applyBorder="1"/>
    <xf numFmtId="0" fontId="0" fillId="0" borderId="27" xfId="0" applyBorder="1"/>
    <xf numFmtId="0" fontId="0" fillId="0" borderId="21" xfId="0" applyBorder="1"/>
    <xf numFmtId="0" fontId="0" fillId="0" borderId="22" xfId="0" applyBorder="1"/>
    <xf numFmtId="0" fontId="0" fillId="0" borderId="23" xfId="0" applyBorder="1"/>
    <xf numFmtId="0" fontId="2" fillId="10" borderId="1" xfId="0" applyFont="1" applyFill="1" applyBorder="1" applyAlignment="1">
      <alignment horizontal="center" wrapText="1"/>
    </xf>
    <xf numFmtId="0" fontId="2" fillId="10" borderId="1" xfId="0" applyFont="1" applyFill="1" applyBorder="1" applyAlignment="1">
      <alignment horizontal="center" vertical="center" wrapText="1"/>
    </xf>
    <xf numFmtId="0" fontId="2" fillId="10" borderId="3" xfId="0" applyFont="1" applyFill="1" applyBorder="1" applyAlignment="1"/>
    <xf numFmtId="0" fontId="2" fillId="10" borderId="3" xfId="0" applyFont="1" applyFill="1" applyBorder="1" applyAlignment="1">
      <alignment horizontal="center"/>
    </xf>
    <xf numFmtId="0" fontId="0" fillId="0" borderId="8" xfId="0" applyBorder="1"/>
    <xf numFmtId="0" fontId="0" fillId="0" borderId="36" xfId="0" applyBorder="1"/>
    <xf numFmtId="0" fontId="0" fillId="0" borderId="36" xfId="0" applyBorder="1" applyAlignment="1">
      <alignment horizontal="center"/>
    </xf>
    <xf numFmtId="9" fontId="0" fillId="0" borderId="0" xfId="0" applyNumberFormat="1" applyBorder="1" applyAlignment="1">
      <alignment horizontal="center"/>
    </xf>
    <xf numFmtId="0" fontId="13" fillId="0" borderId="37" xfId="0" applyFont="1" applyBorder="1" applyAlignment="1">
      <alignment horizontal="center"/>
    </xf>
    <xf numFmtId="0" fontId="0" fillId="0" borderId="20" xfId="0" applyBorder="1"/>
    <xf numFmtId="0" fontId="0" fillId="0" borderId="28" xfId="0" applyBorder="1"/>
    <xf numFmtId="0" fontId="0" fillId="0" borderId="0" xfId="0" applyBorder="1" applyAlignment="1">
      <alignment horizontal="center" vertical="center"/>
    </xf>
    <xf numFmtId="0" fontId="14" fillId="0" borderId="0" xfId="0" applyFont="1"/>
    <xf numFmtId="0" fontId="14" fillId="0" borderId="0" xfId="0" applyFont="1" applyAlignment="1">
      <alignment vertical="center"/>
    </xf>
    <xf numFmtId="0" fontId="5" fillId="0" borderId="32" xfId="0" applyFont="1" applyBorder="1" applyAlignment="1">
      <alignment horizontal="center"/>
    </xf>
    <xf numFmtId="0" fontId="17" fillId="0" borderId="42" xfId="0" applyFont="1" applyBorder="1"/>
    <xf numFmtId="0" fontId="17" fillId="0" borderId="40" xfId="0" applyFont="1" applyBorder="1"/>
    <xf numFmtId="0" fontId="14" fillId="0" borderId="40" xfId="0" applyFont="1" applyBorder="1"/>
    <xf numFmtId="0" fontId="14" fillId="0" borderId="48" xfId="0" applyFont="1" applyBorder="1"/>
    <xf numFmtId="0" fontId="20" fillId="11" borderId="6" xfId="0" applyFont="1" applyFill="1" applyBorder="1" applyAlignment="1">
      <alignment vertical="center" wrapText="1"/>
    </xf>
    <xf numFmtId="0" fontId="0" fillId="0" borderId="8" xfId="0" applyBorder="1" applyAlignment="1">
      <alignment horizontal="left" vertical="top"/>
    </xf>
    <xf numFmtId="0" fontId="0" fillId="0" borderId="28" xfId="0" applyBorder="1" applyAlignment="1">
      <alignment horizontal="left" vertical="top"/>
    </xf>
    <xf numFmtId="0" fontId="0" fillId="0" borderId="72" xfId="0" applyBorder="1" applyAlignment="1">
      <alignment horizontal="left" vertical="top"/>
    </xf>
    <xf numFmtId="0" fontId="0" fillId="0" borderId="43" xfId="0" applyBorder="1" applyAlignment="1">
      <alignment horizontal="left" vertical="top"/>
    </xf>
    <xf numFmtId="0" fontId="0" fillId="0" borderId="73" xfId="0" applyBorder="1" applyAlignment="1">
      <alignment horizontal="left" vertical="top"/>
    </xf>
    <xf numFmtId="0" fontId="23" fillId="0" borderId="0" xfId="0" applyFont="1" applyBorder="1" applyAlignment="1">
      <alignment vertical="top" wrapText="1"/>
    </xf>
    <xf numFmtId="0" fontId="0" fillId="0" borderId="0" xfId="0" applyBorder="1" applyAlignment="1"/>
    <xf numFmtId="0" fontId="17" fillId="0" borderId="0" xfId="0" applyFont="1" applyBorder="1" applyAlignment="1"/>
    <xf numFmtId="0" fontId="0" fillId="0" borderId="0" xfId="0" applyBorder="1" applyAlignment="1">
      <alignment horizontal="left" vertical="top"/>
    </xf>
    <xf numFmtId="0" fontId="28" fillId="0" borderId="0" xfId="0" applyFont="1" applyFill="1" applyBorder="1" applyAlignment="1">
      <alignment horizontal="center" vertical="center" wrapText="1"/>
    </xf>
    <xf numFmtId="0" fontId="14" fillId="0" borderId="0" xfId="0" applyFont="1" applyBorder="1" applyAlignment="1">
      <alignment horizontal="left" vertical="center"/>
    </xf>
    <xf numFmtId="0" fontId="29" fillId="0" borderId="0" xfId="0" applyFont="1" applyFill="1" applyBorder="1" applyAlignment="1">
      <alignment horizontal="center" vertical="center" wrapText="1"/>
    </xf>
    <xf numFmtId="0" fontId="28" fillId="0" borderId="0" xfId="0" applyFont="1" applyFill="1" applyBorder="1" applyAlignment="1">
      <alignment horizontal="center" vertical="center" wrapText="1" readingOrder="1"/>
    </xf>
    <xf numFmtId="0" fontId="28" fillId="0" borderId="0" xfId="0" applyFont="1" applyFill="1" applyBorder="1" applyAlignment="1">
      <alignment vertical="center" wrapText="1" readingOrder="1"/>
    </xf>
    <xf numFmtId="0" fontId="14" fillId="0" borderId="0" xfId="0" applyFont="1" applyFill="1" applyBorder="1"/>
    <xf numFmtId="0" fontId="23" fillId="0" borderId="0" xfId="0" applyFont="1" applyFill="1" applyBorder="1" applyAlignment="1"/>
    <xf numFmtId="0" fontId="27" fillId="0" borderId="0" xfId="0" applyFont="1" applyFill="1" applyBorder="1" applyAlignment="1">
      <alignment horizontal="center"/>
    </xf>
    <xf numFmtId="0" fontId="14" fillId="0" borderId="0" xfId="0" applyFont="1" applyFill="1" applyBorder="1" applyAlignment="1"/>
    <xf numFmtId="4" fontId="14" fillId="0" borderId="0" xfId="0" applyNumberFormat="1" applyFont="1" applyBorder="1" applyAlignment="1">
      <alignment horizontal="center"/>
    </xf>
    <xf numFmtId="4" fontId="30" fillId="0" borderId="0" xfId="0" applyNumberFormat="1" applyFont="1" applyBorder="1" applyAlignment="1">
      <alignment horizontal="center"/>
    </xf>
    <xf numFmtId="0" fontId="30" fillId="0" borderId="21" xfId="0" applyFont="1" applyBorder="1"/>
    <xf numFmtId="0" fontId="30" fillId="0" borderId="22" xfId="0" applyFont="1" applyBorder="1"/>
    <xf numFmtId="0" fontId="30" fillId="0" borderId="0" xfId="0" applyFont="1" applyBorder="1"/>
    <xf numFmtId="3" fontId="30" fillId="0" borderId="0" xfId="0" applyNumberFormat="1" applyFont="1" applyBorder="1" applyAlignment="1">
      <alignment horizontal="center" vertical="center"/>
    </xf>
    <xf numFmtId="0" fontId="28" fillId="0" borderId="9" xfId="0" applyFont="1" applyBorder="1" applyAlignment="1">
      <alignment horizontal="center" vertical="center" wrapText="1"/>
    </xf>
    <xf numFmtId="0" fontId="29" fillId="0" borderId="13" xfId="0" applyFont="1" applyBorder="1" applyAlignment="1">
      <alignment horizontal="center" vertical="center" wrapText="1"/>
    </xf>
    <xf numFmtId="0" fontId="28" fillId="2" borderId="13" xfId="0" applyFont="1" applyFill="1" applyBorder="1" applyAlignment="1">
      <alignment horizontal="center" vertical="center" wrapText="1" readingOrder="1"/>
    </xf>
    <xf numFmtId="0" fontId="28" fillId="2" borderId="14" xfId="0" applyFont="1" applyFill="1" applyBorder="1" applyAlignment="1">
      <alignment horizontal="center" vertical="center" wrapText="1" readingOrder="1"/>
    </xf>
    <xf numFmtId="0" fontId="28" fillId="3" borderId="14" xfId="0" applyFont="1" applyFill="1" applyBorder="1" applyAlignment="1">
      <alignment horizontal="center" vertical="center" wrapText="1" readingOrder="1"/>
    </xf>
    <xf numFmtId="0" fontId="28" fillId="4" borderId="14" xfId="0" applyFont="1" applyFill="1" applyBorder="1" applyAlignment="1">
      <alignment horizontal="center" vertical="center" wrapText="1" readingOrder="1"/>
    </xf>
    <xf numFmtId="0" fontId="28" fillId="5" borderId="14" xfId="0" applyFont="1" applyFill="1" applyBorder="1" applyAlignment="1">
      <alignment horizontal="center" vertical="center" wrapText="1" readingOrder="1"/>
    </xf>
    <xf numFmtId="0" fontId="28" fillId="6" borderId="14" xfId="0" applyFont="1" applyFill="1" applyBorder="1" applyAlignment="1">
      <alignment horizontal="center" vertical="center" wrapText="1" readingOrder="1"/>
    </xf>
    <xf numFmtId="0" fontId="33" fillId="0" borderId="64" xfId="0" applyFont="1" applyBorder="1" applyAlignment="1">
      <alignment vertical="top" wrapText="1"/>
    </xf>
    <xf numFmtId="0" fontId="35" fillId="0" borderId="67" xfId="0" applyFont="1" applyBorder="1" applyAlignment="1">
      <alignment horizontal="left" vertical="top" wrapText="1"/>
    </xf>
    <xf numFmtId="0" fontId="35" fillId="0" borderId="69" xfId="0" applyFont="1" applyBorder="1" applyAlignment="1">
      <alignment horizontal="left" vertical="top" wrapText="1"/>
    </xf>
    <xf numFmtId="0" fontId="23" fillId="0" borderId="75" xfId="0" applyFont="1" applyBorder="1" applyAlignment="1">
      <alignment horizontal="center" vertical="center"/>
    </xf>
    <xf numFmtId="0" fontId="37" fillId="7" borderId="14" xfId="0" applyFont="1" applyFill="1" applyBorder="1" applyAlignment="1">
      <alignment horizontal="center" vertical="center" wrapText="1" readingOrder="1"/>
    </xf>
    <xf numFmtId="0" fontId="17" fillId="0" borderId="0" xfId="0" applyFont="1" applyBorder="1"/>
    <xf numFmtId="0" fontId="14" fillId="0" borderId="27" xfId="0" applyFont="1" applyBorder="1"/>
    <xf numFmtId="0" fontId="14" fillId="0" borderId="0" xfId="0" applyFont="1" applyBorder="1"/>
    <xf numFmtId="0" fontId="15" fillId="0" borderId="0" xfId="0" applyFont="1" applyBorder="1"/>
    <xf numFmtId="0" fontId="15" fillId="0" borderId="28" xfId="0" applyFont="1" applyBorder="1"/>
    <xf numFmtId="0" fontId="14" fillId="0" borderId="0" xfId="0" applyFont="1" applyBorder="1" applyAlignment="1">
      <alignment vertical="center"/>
    </xf>
    <xf numFmtId="0" fontId="15" fillId="0" borderId="0" xfId="0" applyFont="1" applyBorder="1" applyAlignment="1">
      <alignment vertical="center"/>
    </xf>
    <xf numFmtId="0" fontId="14" fillId="0" borderId="0" xfId="0" applyFont="1" applyBorder="1" applyAlignment="1">
      <alignment horizontal="left"/>
    </xf>
    <xf numFmtId="0" fontId="18" fillId="0" borderId="27" xfId="0" applyFont="1" applyBorder="1"/>
    <xf numFmtId="0" fontId="14" fillId="0" borderId="27" xfId="0" applyFont="1" applyBorder="1" applyAlignment="1">
      <alignment horizontal="left" vertical="center"/>
    </xf>
    <xf numFmtId="49" fontId="0" fillId="0" borderId="78" xfId="0" applyNumberFormat="1" applyFont="1" applyBorder="1" applyAlignment="1">
      <alignment horizontal="center"/>
    </xf>
    <xf numFmtId="0" fontId="30" fillId="0" borderId="27" xfId="0" applyFont="1" applyBorder="1"/>
    <xf numFmtId="0" fontId="14" fillId="0" borderId="21" xfId="0" applyFont="1" applyBorder="1"/>
    <xf numFmtId="0" fontId="14" fillId="0" borderId="22" xfId="0" applyFont="1" applyBorder="1"/>
    <xf numFmtId="0" fontId="14" fillId="0" borderId="22" xfId="0" applyFont="1" applyFill="1" applyBorder="1" applyAlignment="1"/>
    <xf numFmtId="0" fontId="14" fillId="0" borderId="83" xfId="0" applyFont="1" applyBorder="1" applyAlignment="1">
      <alignment horizontal="center" vertical="center"/>
    </xf>
    <xf numFmtId="0" fontId="30" fillId="0" borderId="26" xfId="0" applyFont="1" applyBorder="1" applyAlignment="1">
      <alignment horizontal="center" vertical="center"/>
    </xf>
    <xf numFmtId="0" fontId="14" fillId="0" borderId="25" xfId="0" applyFont="1" applyBorder="1" applyAlignment="1">
      <alignment horizontal="left" vertical="center"/>
    </xf>
    <xf numFmtId="0" fontId="14" fillId="0" borderId="84" xfId="0" applyFont="1" applyBorder="1" applyAlignment="1">
      <alignment horizontal="center" vertical="center"/>
    </xf>
    <xf numFmtId="0" fontId="14" fillId="0" borderId="86" xfId="0" applyFont="1" applyBorder="1" applyAlignment="1">
      <alignment horizontal="left" vertical="center"/>
    </xf>
    <xf numFmtId="0" fontId="27" fillId="10" borderId="1" xfId="0" applyFont="1" applyFill="1" applyBorder="1" applyAlignment="1">
      <alignment horizontal="center" vertical="center" wrapText="1"/>
    </xf>
    <xf numFmtId="3" fontId="14" fillId="0" borderId="36" xfId="0" applyNumberFormat="1" applyFont="1" applyBorder="1" applyAlignment="1">
      <alignment horizontal="center" vertical="center"/>
    </xf>
    <xf numFmtId="3" fontId="30" fillId="0" borderId="87" xfId="0" applyNumberFormat="1" applyFont="1" applyBorder="1" applyAlignment="1">
      <alignment horizontal="center" vertical="center"/>
    </xf>
    <xf numFmtId="0" fontId="14" fillId="0" borderId="86" xfId="0" applyFont="1" applyBorder="1" applyAlignment="1">
      <alignment horizontal="left"/>
    </xf>
    <xf numFmtId="0" fontId="14" fillId="0" borderId="25" xfId="0" applyFont="1" applyBorder="1" applyAlignment="1">
      <alignment horizontal="left"/>
    </xf>
    <xf numFmtId="0" fontId="14" fillId="0" borderId="25" xfId="0" applyFont="1" applyBorder="1"/>
    <xf numFmtId="3" fontId="14" fillId="0" borderId="26" xfId="0" applyNumberFormat="1" applyFont="1" applyBorder="1" applyAlignment="1">
      <alignment horizontal="center" vertical="center"/>
    </xf>
    <xf numFmtId="0" fontId="31" fillId="15" borderId="88" xfId="0" applyFont="1" applyFill="1" applyBorder="1" applyAlignment="1">
      <alignment vertical="center"/>
    </xf>
    <xf numFmtId="0" fontId="31" fillId="15" borderId="76" xfId="0" applyFont="1" applyFill="1" applyBorder="1" applyAlignment="1">
      <alignment vertical="center"/>
    </xf>
    <xf numFmtId="0" fontId="31" fillId="15" borderId="92" xfId="0" applyFont="1" applyFill="1" applyBorder="1" applyAlignment="1">
      <alignment vertical="center"/>
    </xf>
    <xf numFmtId="0" fontId="29" fillId="0" borderId="93" xfId="0" applyFont="1" applyBorder="1" applyAlignment="1">
      <alignment vertical="top" wrapText="1"/>
    </xf>
    <xf numFmtId="0" fontId="32" fillId="0" borderId="79" xfId="0" applyFont="1" applyBorder="1" applyAlignment="1">
      <alignment vertical="top" wrapText="1"/>
    </xf>
    <xf numFmtId="0" fontId="0" fillId="0" borderId="0" xfId="0" applyBorder="1" applyAlignment="1">
      <alignment horizontal="left" vertical="top"/>
    </xf>
    <xf numFmtId="0" fontId="0" fillId="0" borderId="43" xfId="0" applyBorder="1" applyAlignment="1">
      <alignment horizontal="left" vertical="top"/>
    </xf>
    <xf numFmtId="0" fontId="0" fillId="0" borderId="8" xfId="0" applyFill="1" applyBorder="1" applyAlignment="1">
      <alignment horizontal="left" vertical="top"/>
    </xf>
    <xf numFmtId="0" fontId="0" fillId="0" borderId="0" xfId="0" applyFill="1" applyBorder="1" applyAlignment="1">
      <alignment horizontal="left" vertical="top"/>
    </xf>
    <xf numFmtId="2" fontId="23" fillId="0" borderId="0" xfId="0" applyNumberFormat="1" applyFont="1" applyBorder="1" applyAlignment="1">
      <alignment horizontal="left" vertical="top" wrapText="1"/>
    </xf>
    <xf numFmtId="2" fontId="0" fillId="0" borderId="0" xfId="0" applyNumberFormat="1" applyFont="1" applyBorder="1" applyAlignment="1">
      <alignment horizontal="left" vertical="top"/>
    </xf>
    <xf numFmtId="0" fontId="17" fillId="0" borderId="0" xfId="0" applyFont="1" applyBorder="1" applyAlignment="1">
      <alignment horizontal="left" vertical="top" wrapText="1"/>
    </xf>
    <xf numFmtId="0" fontId="14" fillId="0" borderId="29" xfId="0" applyFont="1" applyBorder="1" applyAlignment="1"/>
    <xf numFmtId="0" fontId="14" fillId="0" borderId="30" xfId="0" applyFont="1" applyBorder="1" applyAlignment="1"/>
    <xf numFmtId="0" fontId="14" fillId="0" borderId="77" xfId="0" applyFont="1" applyBorder="1" applyAlignment="1"/>
    <xf numFmtId="0" fontId="14" fillId="0" borderId="31" xfId="0" applyFont="1" applyBorder="1" applyAlignment="1"/>
    <xf numFmtId="0" fontId="14" fillId="0" borderId="0" xfId="0" applyFont="1" applyBorder="1" applyAlignment="1"/>
    <xf numFmtId="0" fontId="14" fillId="0" borderId="28" xfId="0" applyFont="1" applyBorder="1" applyAlignment="1"/>
    <xf numFmtId="0" fontId="14" fillId="0" borderId="82" xfId="0" applyFont="1" applyBorder="1" applyAlignment="1"/>
    <xf numFmtId="0" fontId="14" fillId="0" borderId="22" xfId="0" applyFont="1" applyBorder="1" applyAlignment="1"/>
    <xf numFmtId="0" fontId="14" fillId="0" borderId="23" xfId="0" applyFont="1" applyBorder="1" applyAlignment="1"/>
    <xf numFmtId="9" fontId="4" fillId="0" borderId="24" xfId="1" applyFont="1" applyFill="1" applyBorder="1" applyAlignment="1">
      <alignment horizontal="center"/>
    </xf>
    <xf numFmtId="2" fontId="4" fillId="0" borderId="5" xfId="1" applyNumberFormat="1" applyFont="1" applyFill="1" applyBorder="1" applyAlignment="1">
      <alignment horizontal="center"/>
    </xf>
    <xf numFmtId="0" fontId="4" fillId="0" borderId="5" xfId="1" applyNumberFormat="1" applyFont="1" applyFill="1" applyBorder="1" applyAlignment="1">
      <alignment horizontal="center"/>
    </xf>
    <xf numFmtId="0" fontId="17" fillId="0" borderId="42" xfId="0" applyFont="1" applyBorder="1" applyAlignment="1">
      <alignment horizontal="left" vertical="center"/>
    </xf>
    <xf numFmtId="4" fontId="4" fillId="0" borderId="5" xfId="1" applyNumberFormat="1" applyFont="1" applyFill="1" applyBorder="1" applyAlignment="1">
      <alignment horizontal="center"/>
    </xf>
    <xf numFmtId="0" fontId="0" fillId="8" borderId="1" xfId="0" applyFill="1" applyBorder="1" applyAlignment="1">
      <alignment horizontal="center"/>
    </xf>
    <xf numFmtId="3" fontId="4" fillId="0" borderId="5" xfId="1" applyNumberFormat="1" applyFont="1" applyFill="1" applyBorder="1" applyAlignment="1">
      <alignment horizontal="center"/>
    </xf>
    <xf numFmtId="3" fontId="10" fillId="8" borderId="4" xfId="1" applyNumberFormat="1" applyFont="1" applyFill="1" applyBorder="1" applyAlignment="1">
      <alignment horizontal="center"/>
    </xf>
    <xf numFmtId="0" fontId="0" fillId="0" borderId="0" xfId="0" applyAlignment="1">
      <alignment horizontal="center"/>
    </xf>
    <xf numFmtId="0" fontId="0" fillId="0" borderId="25" xfId="0" applyBorder="1" applyAlignment="1">
      <alignment horizontal="center"/>
    </xf>
    <xf numFmtId="0" fontId="0" fillId="0" borderId="32" xfId="0" applyBorder="1" applyAlignment="1">
      <alignment horizontal="center" wrapText="1"/>
    </xf>
    <xf numFmtId="0" fontId="0" fillId="0" borderId="0" xfId="0"/>
    <xf numFmtId="0" fontId="0" fillId="0" borderId="0" xfId="0" applyAlignment="1">
      <alignment horizontal="center"/>
    </xf>
    <xf numFmtId="0" fontId="0" fillId="0" borderId="1" xfId="0" applyBorder="1" applyAlignment="1">
      <alignment horizontal="center"/>
    </xf>
    <xf numFmtId="0" fontId="0" fillId="0" borderId="1" xfId="0" applyBorder="1"/>
    <xf numFmtId="0" fontId="5" fillId="0" borderId="4" xfId="0" applyFont="1" applyBorder="1" applyAlignment="1">
      <alignment horizontal="center" vertical="center" wrapText="1"/>
    </xf>
    <xf numFmtId="0" fontId="0" fillId="0" borderId="0" xfId="0" applyBorder="1" applyAlignment="1">
      <alignment horizontal="left" vertical="top"/>
    </xf>
    <xf numFmtId="0" fontId="0" fillId="0" borderId="43" xfId="0" applyBorder="1" applyAlignment="1">
      <alignment horizontal="left" vertical="top"/>
    </xf>
    <xf numFmtId="0" fontId="14" fillId="0" borderId="83" xfId="0" applyFont="1" applyBorder="1" applyAlignment="1">
      <alignment horizontal="right" vertical="center"/>
    </xf>
    <xf numFmtId="0" fontId="14" fillId="0" borderId="84" xfId="0" applyFont="1" applyBorder="1" applyAlignment="1">
      <alignment horizontal="right" vertical="center"/>
    </xf>
    <xf numFmtId="0" fontId="25" fillId="12" borderId="0" xfId="0" applyFont="1" applyFill="1" applyBorder="1" applyAlignment="1">
      <alignment vertical="center"/>
    </xf>
    <xf numFmtId="0" fontId="25" fillId="12" borderId="28" xfId="0" applyFont="1" applyFill="1" applyBorder="1" applyAlignment="1">
      <alignment vertical="center"/>
    </xf>
    <xf numFmtId="0" fontId="17" fillId="0" borderId="0" xfId="0" applyFont="1" applyBorder="1" applyAlignment="1">
      <alignment horizontal="right" vertical="center"/>
    </xf>
    <xf numFmtId="0" fontId="15" fillId="0" borderId="28" xfId="0" applyFont="1" applyBorder="1" applyAlignment="1">
      <alignment vertical="center"/>
    </xf>
    <xf numFmtId="0" fontId="23" fillId="0" borderId="27" xfId="0" applyFont="1" applyBorder="1" applyAlignment="1">
      <alignment wrapText="1"/>
    </xf>
    <xf numFmtId="0" fontId="14" fillId="0" borderId="28" xfId="0" applyFont="1" applyBorder="1"/>
    <xf numFmtId="0" fontId="23" fillId="0" borderId="27" xfId="0" applyFont="1" applyBorder="1"/>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49" fontId="0" fillId="0" borderId="2" xfId="0" applyNumberFormat="1" applyBorder="1" applyAlignment="1">
      <alignment horizontal="center"/>
    </xf>
    <xf numFmtId="49" fontId="0" fillId="0" borderId="4" xfId="0" applyNumberFormat="1" applyBorder="1" applyAlignment="1">
      <alignment horizontal="center"/>
    </xf>
    <xf numFmtId="0" fontId="2" fillId="10" borderId="25" xfId="0" applyFont="1" applyFill="1" applyBorder="1" applyAlignment="1">
      <alignment horizontal="left"/>
    </xf>
    <xf numFmtId="0" fontId="0" fillId="0" borderId="2" xfId="0" applyBorder="1" applyAlignment="1">
      <alignment horizontal="center"/>
    </xf>
    <xf numFmtId="0" fontId="0" fillId="0" borderId="4" xfId="0" applyBorder="1" applyAlignment="1">
      <alignment horizontal="center"/>
    </xf>
    <xf numFmtId="16" fontId="0" fillId="0" borderId="2" xfId="0" applyNumberFormat="1" applyBorder="1" applyAlignment="1">
      <alignment horizontal="center"/>
    </xf>
    <xf numFmtId="0" fontId="13" fillId="0" borderId="33" xfId="0" applyFont="1" applyBorder="1" applyAlignment="1">
      <alignment horizontal="left"/>
    </xf>
    <xf numFmtId="0" fontId="13" fillId="0" borderId="34" xfId="0" applyFont="1" applyBorder="1" applyAlignment="1">
      <alignment horizontal="left"/>
    </xf>
    <xf numFmtId="0" fontId="13" fillId="0" borderId="35" xfId="0" applyFont="1" applyBorder="1" applyAlignment="1">
      <alignment horizontal="left"/>
    </xf>
    <xf numFmtId="0" fontId="11" fillId="0" borderId="0" xfId="0" applyFont="1" applyAlignment="1">
      <alignment horizontal="left" vertical="center" wrapText="1"/>
    </xf>
    <xf numFmtId="0" fontId="2" fillId="10" borderId="2"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4" fillId="8" borderId="6" xfId="0" applyFont="1" applyFill="1" applyBorder="1" applyAlignment="1">
      <alignment horizontal="left" vertical="top" wrapText="1"/>
    </xf>
    <xf numFmtId="0" fontId="4" fillId="8" borderId="7" xfId="0" applyFont="1" applyFill="1" applyBorder="1" applyAlignment="1">
      <alignment horizontal="left" vertical="top" wrapText="1"/>
    </xf>
    <xf numFmtId="0" fontId="6" fillId="2" borderId="10" xfId="0" applyFont="1" applyFill="1" applyBorder="1" applyAlignment="1">
      <alignment horizontal="center" vertical="center" wrapText="1" readingOrder="1"/>
    </xf>
    <xf numFmtId="0" fontId="6" fillId="2" borderId="11" xfId="0" applyFont="1" applyFill="1" applyBorder="1" applyAlignment="1">
      <alignment horizontal="center" vertical="center" wrapText="1" readingOrder="1"/>
    </xf>
    <xf numFmtId="0" fontId="6" fillId="2" borderId="12" xfId="0" applyFont="1" applyFill="1" applyBorder="1" applyAlignment="1">
      <alignment horizontal="center" vertical="center" wrapText="1" readingOrder="1"/>
    </xf>
    <xf numFmtId="0" fontId="7" fillId="2" borderId="15" xfId="0" applyFont="1" applyFill="1" applyBorder="1" applyAlignment="1">
      <alignment horizontal="center" vertical="center" wrapText="1" readingOrder="1"/>
    </xf>
    <xf numFmtId="0" fontId="7" fillId="2" borderId="16" xfId="0" applyFont="1" applyFill="1" applyBorder="1" applyAlignment="1">
      <alignment horizontal="center" vertical="center" wrapText="1" readingOrder="1"/>
    </xf>
    <xf numFmtId="0" fontId="7" fillId="2" borderId="17" xfId="0" applyFont="1" applyFill="1" applyBorder="1" applyAlignment="1">
      <alignment horizontal="center" vertical="center" wrapText="1" readingOrder="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0" fillId="0" borderId="32" xfId="0" applyBorder="1" applyAlignment="1">
      <alignment horizontal="center"/>
    </xf>
    <xf numFmtId="0" fontId="17" fillId="0" borderId="58" xfId="0" applyFont="1" applyBorder="1" applyAlignment="1">
      <alignment horizontal="left" vertical="top" wrapText="1"/>
    </xf>
    <xf numFmtId="0" fontId="0" fillId="0" borderId="58" xfId="0" applyBorder="1" applyAlignment="1">
      <alignment horizontal="left" vertical="top"/>
    </xf>
    <xf numFmtId="0" fontId="0" fillId="0" borderId="59" xfId="0" applyBorder="1" applyAlignment="1">
      <alignment horizontal="left" vertical="top"/>
    </xf>
    <xf numFmtId="0" fontId="17" fillId="0" borderId="0" xfId="0" applyFont="1" applyBorder="1" applyAlignment="1"/>
    <xf numFmtId="0" fontId="0" fillId="0" borderId="0" xfId="0" applyBorder="1" applyAlignment="1"/>
    <xf numFmtId="2" fontId="23" fillId="0" borderId="45" xfId="0" applyNumberFormat="1" applyFont="1" applyBorder="1" applyAlignment="1">
      <alignment horizontal="left" vertical="top"/>
    </xf>
    <xf numFmtId="0" fontId="0" fillId="0" borderId="46" xfId="0" applyBorder="1" applyAlignment="1">
      <alignment horizontal="left" vertical="top"/>
    </xf>
    <xf numFmtId="0" fontId="0" fillId="0" borderId="60" xfId="0" applyBorder="1" applyAlignment="1">
      <alignment horizontal="left" vertical="top"/>
    </xf>
    <xf numFmtId="0" fontId="34" fillId="0" borderId="65" xfId="0" applyFont="1" applyBorder="1" applyAlignment="1">
      <alignment horizontal="left" vertical="top"/>
    </xf>
    <xf numFmtId="0" fontId="36" fillId="0" borderId="41" xfId="0" applyFont="1" applyBorder="1" applyAlignment="1">
      <alignment horizontal="left" vertical="top"/>
    </xf>
    <xf numFmtId="0" fontId="34" fillId="0" borderId="66" xfId="0" applyFont="1" applyBorder="1" applyAlignment="1">
      <alignment horizontal="left" vertical="top"/>
    </xf>
    <xf numFmtId="0" fontId="36" fillId="14" borderId="41" xfId="0" applyFont="1" applyFill="1" applyBorder="1" applyAlignment="1">
      <alignment horizontal="left" vertical="top"/>
    </xf>
    <xf numFmtId="0" fontId="36" fillId="14" borderId="68" xfId="0" applyFont="1" applyFill="1" applyBorder="1" applyAlignment="1">
      <alignment horizontal="left" vertical="top"/>
    </xf>
    <xf numFmtId="2" fontId="23" fillId="0" borderId="57" xfId="0" applyNumberFormat="1" applyFont="1" applyBorder="1" applyAlignment="1">
      <alignment horizontal="left" vertical="top" wrapText="1"/>
    </xf>
    <xf numFmtId="2" fontId="0" fillId="0" borderId="58" xfId="0" applyNumberFormat="1" applyFont="1" applyBorder="1" applyAlignment="1">
      <alignment horizontal="left" vertical="top"/>
    </xf>
    <xf numFmtId="0" fontId="23" fillId="0" borderId="39" xfId="0" applyFont="1" applyBorder="1" applyAlignment="1">
      <alignment vertical="top" wrapText="1"/>
    </xf>
    <xf numFmtId="0" fontId="0" fillId="0" borderId="40" xfId="0" applyBorder="1" applyAlignment="1"/>
    <xf numFmtId="0" fontId="23" fillId="0" borderId="49" xfId="0" applyFont="1" applyBorder="1" applyAlignment="1">
      <alignment vertical="top" wrapText="1"/>
    </xf>
    <xf numFmtId="0" fontId="0" fillId="0" borderId="50" xfId="0" applyBorder="1" applyAlignment="1"/>
    <xf numFmtId="2" fontId="23" fillId="0" borderId="38" xfId="0" applyNumberFormat="1" applyFont="1" applyBorder="1" applyAlignment="1">
      <alignment horizontal="left" vertical="top" wrapText="1"/>
    </xf>
    <xf numFmtId="2" fontId="0" fillId="0" borderId="41" xfId="0" applyNumberFormat="1" applyFont="1" applyBorder="1" applyAlignment="1">
      <alignment horizontal="left" vertical="top"/>
    </xf>
    <xf numFmtId="0" fontId="24" fillId="12" borderId="45" xfId="0" applyFont="1" applyFill="1" applyBorder="1" applyAlignment="1">
      <alignment vertical="center" wrapText="1"/>
    </xf>
    <xf numFmtId="0" fontId="25" fillId="12" borderId="46" xfId="0" applyFont="1" applyFill="1" applyBorder="1" applyAlignment="1">
      <alignment vertical="center"/>
    </xf>
    <xf numFmtId="0" fontId="25" fillId="12" borderId="47" xfId="0" applyFont="1" applyFill="1" applyBorder="1" applyAlignment="1">
      <alignment vertical="center"/>
    </xf>
    <xf numFmtId="0" fontId="36" fillId="0" borderId="70" xfId="0" applyFont="1" applyBorder="1" applyAlignment="1">
      <alignment horizontal="left" vertical="top"/>
    </xf>
    <xf numFmtId="2" fontId="23" fillId="0" borderId="61" xfId="0" applyNumberFormat="1" applyFont="1" applyBorder="1" applyAlignment="1">
      <alignment horizontal="left" vertical="top" wrapText="1"/>
    </xf>
    <xf numFmtId="2" fontId="0" fillId="0" borderId="44" xfId="0" applyNumberFormat="1" applyFont="1" applyBorder="1" applyAlignment="1">
      <alignment horizontal="left" vertical="top"/>
    </xf>
    <xf numFmtId="0" fontId="0" fillId="0" borderId="27" xfId="0" applyBorder="1" applyAlignment="1">
      <alignment horizontal="left" vertical="top"/>
    </xf>
    <xf numFmtId="0" fontId="0" fillId="0" borderId="0" xfId="0" applyBorder="1" applyAlignment="1">
      <alignment horizontal="left" vertical="top"/>
    </xf>
    <xf numFmtId="0" fontId="0" fillId="0" borderId="62" xfId="0" applyBorder="1" applyAlignment="1">
      <alignment horizontal="left" vertical="top"/>
    </xf>
    <xf numFmtId="0" fontId="0" fillId="0" borderId="43" xfId="0" applyBorder="1" applyAlignment="1">
      <alignment horizontal="left" vertical="top"/>
    </xf>
    <xf numFmtId="3" fontId="17" fillId="0" borderId="42" xfId="0" applyNumberFormat="1" applyFont="1" applyBorder="1" applyAlignment="1">
      <alignment horizontal="left" vertical="top" wrapText="1"/>
    </xf>
    <xf numFmtId="0" fontId="0" fillId="0" borderId="40" xfId="0" applyBorder="1" applyAlignment="1">
      <alignment horizontal="left" vertical="top" wrapText="1"/>
    </xf>
    <xf numFmtId="0" fontId="0" fillId="0" borderId="48" xfId="0" applyBorder="1" applyAlignment="1">
      <alignment horizontal="left" vertical="top" wrapText="1"/>
    </xf>
    <xf numFmtId="0" fontId="17" fillId="0" borderId="51" xfId="0" applyFont="1" applyBorder="1" applyAlignment="1">
      <alignment horizontal="left" vertical="top" wrapText="1"/>
    </xf>
    <xf numFmtId="0" fontId="0" fillId="0" borderId="50" xfId="0" applyBorder="1" applyAlignment="1">
      <alignment horizontal="left" vertical="top" wrapText="1"/>
    </xf>
    <xf numFmtId="0" fontId="0" fillId="0" borderId="52" xfId="0" applyBorder="1" applyAlignment="1">
      <alignment horizontal="left" vertical="top" wrapText="1"/>
    </xf>
    <xf numFmtId="0" fontId="20" fillId="11" borderId="61" xfId="0" applyFont="1" applyFill="1" applyBorder="1" applyAlignment="1">
      <alignment vertical="center" wrapText="1"/>
    </xf>
    <xf numFmtId="0" fontId="0" fillId="0" borderId="44" xfId="0" applyBorder="1" applyAlignment="1"/>
    <xf numFmtId="0" fontId="19" fillId="13" borderId="44" xfId="0" applyFont="1" applyFill="1" applyBorder="1" applyAlignment="1">
      <alignment wrapText="1"/>
    </xf>
    <xf numFmtId="0" fontId="26" fillId="13" borderId="44" xfId="0" applyFont="1" applyFill="1" applyBorder="1" applyAlignment="1"/>
    <xf numFmtId="0" fontId="26" fillId="13" borderId="71" xfId="0" applyFont="1" applyFill="1" applyBorder="1" applyAlignment="1"/>
    <xf numFmtId="0" fontId="17" fillId="0" borderId="54" xfId="0" applyFont="1" applyBorder="1" applyAlignment="1">
      <alignment horizontal="left" vertical="top" wrapText="1"/>
    </xf>
    <xf numFmtId="0" fontId="0" fillId="0" borderId="54" xfId="0" applyBorder="1" applyAlignment="1">
      <alignment horizontal="left" vertical="top" wrapText="1"/>
    </xf>
    <xf numFmtId="0" fontId="0" fillId="0" borderId="55" xfId="0" applyBorder="1" applyAlignment="1">
      <alignment horizontal="left" vertical="top" wrapText="1"/>
    </xf>
    <xf numFmtId="0" fontId="17" fillId="0" borderId="41" xfId="0" applyFont="1" applyBorder="1" applyAlignment="1">
      <alignment horizontal="left" vertical="top" wrapText="1"/>
    </xf>
    <xf numFmtId="0" fontId="0" fillId="0" borderId="41" xfId="0" applyBorder="1" applyAlignment="1">
      <alignment horizontal="left" vertical="top"/>
    </xf>
    <xf numFmtId="0" fontId="0" fillId="0" borderId="56" xfId="0" applyBorder="1" applyAlignment="1">
      <alignment horizontal="left" vertical="top"/>
    </xf>
    <xf numFmtId="0" fontId="17" fillId="0" borderId="63" xfId="0" applyFont="1" applyBorder="1" applyAlignment="1">
      <alignment horizontal="left" vertical="top"/>
    </xf>
    <xf numFmtId="0" fontId="0" fillId="0" borderId="63" xfId="0" applyBorder="1" applyAlignment="1">
      <alignment horizontal="left" vertical="top"/>
    </xf>
    <xf numFmtId="0" fontId="0" fillId="0" borderId="74" xfId="0" applyBorder="1" applyAlignment="1">
      <alignment horizontal="left" vertical="top"/>
    </xf>
    <xf numFmtId="0" fontId="24" fillId="12" borderId="39" xfId="0" applyFont="1" applyFill="1" applyBorder="1" applyAlignment="1">
      <alignment horizontal="left" vertical="center" wrapText="1"/>
    </xf>
    <xf numFmtId="0" fontId="24" fillId="12" borderId="40" xfId="0" applyFont="1" applyFill="1" applyBorder="1" applyAlignment="1">
      <alignment horizontal="left" vertical="center" wrapText="1"/>
    </xf>
    <xf numFmtId="0" fontId="21" fillId="11" borderId="53" xfId="0" applyFont="1" applyFill="1" applyBorder="1" applyAlignment="1">
      <alignment vertical="top" wrapText="1"/>
    </xf>
    <xf numFmtId="0" fontId="22" fillId="0" borderId="53" xfId="0" applyFont="1" applyBorder="1" applyAlignment="1">
      <alignment vertical="top"/>
    </xf>
    <xf numFmtId="0" fontId="22" fillId="0" borderId="7" xfId="0" applyFont="1" applyBorder="1" applyAlignment="1">
      <alignment vertical="top"/>
    </xf>
    <xf numFmtId="0" fontId="17" fillId="0" borderId="42" xfId="0" applyFont="1" applyBorder="1" applyAlignment="1">
      <alignment horizontal="left" vertical="top" wrapText="1"/>
    </xf>
    <xf numFmtId="0" fontId="17" fillId="17" borderId="40" xfId="0" applyFont="1" applyFill="1" applyBorder="1" applyAlignment="1">
      <alignment vertical="top" wrapText="1"/>
    </xf>
    <xf numFmtId="0" fontId="0" fillId="17" borderId="40" xfId="0" applyFill="1" applyBorder="1" applyAlignment="1">
      <alignment vertical="top"/>
    </xf>
    <xf numFmtId="0" fontId="0" fillId="17" borderId="48" xfId="0" applyFill="1" applyBorder="1" applyAlignment="1">
      <alignment vertical="top"/>
    </xf>
    <xf numFmtId="0" fontId="32" fillId="2" borderId="79" xfId="0" applyFont="1" applyFill="1" applyBorder="1" applyAlignment="1">
      <alignment horizontal="center" vertical="center" wrapText="1" readingOrder="1"/>
    </xf>
    <xf numFmtId="0" fontId="32" fillId="2" borderId="80" xfId="0" applyFont="1" applyFill="1" applyBorder="1" applyAlignment="1">
      <alignment horizontal="center" vertical="center" wrapText="1" readingOrder="1"/>
    </xf>
    <xf numFmtId="0" fontId="31" fillId="9" borderId="81" xfId="0" applyFont="1" applyFill="1" applyBorder="1" applyAlignment="1">
      <alignment horizontal="left" vertical="center"/>
    </xf>
    <xf numFmtId="0" fontId="31" fillId="9" borderId="34" xfId="0" applyFont="1" applyFill="1" applyBorder="1" applyAlignment="1">
      <alignment horizontal="left" vertical="center"/>
    </xf>
    <xf numFmtId="0" fontId="31" fillId="9" borderId="35" xfId="0" applyFont="1" applyFill="1" applyBorder="1" applyAlignment="1">
      <alignment horizontal="left" vertical="center"/>
    </xf>
    <xf numFmtId="0" fontId="23" fillId="0" borderId="75" xfId="0" applyFont="1" applyBorder="1" applyAlignment="1">
      <alignment horizontal="center" vertical="center"/>
    </xf>
    <xf numFmtId="0" fontId="0" fillId="0" borderId="1" xfId="0" applyFont="1" applyBorder="1" applyAlignment="1">
      <alignment horizontal="center"/>
    </xf>
    <xf numFmtId="0" fontId="23" fillId="0" borderId="33" xfId="0" applyFont="1" applyBorder="1" applyAlignment="1">
      <alignment horizontal="center" vertical="center"/>
    </xf>
    <xf numFmtId="0" fontId="23" fillId="0" borderId="35" xfId="0" applyFont="1" applyBorder="1" applyAlignment="1">
      <alignment horizontal="center" vertical="center"/>
    </xf>
    <xf numFmtId="0" fontId="0" fillId="0" borderId="2" xfId="0" applyFont="1" applyBorder="1" applyAlignment="1">
      <alignment horizontal="center"/>
    </xf>
    <xf numFmtId="0" fontId="0" fillId="0" borderId="4" xfId="0" applyFont="1" applyBorder="1" applyAlignment="1">
      <alignment horizontal="center"/>
    </xf>
    <xf numFmtId="0" fontId="30" fillId="0" borderId="86" xfId="0" applyFont="1" applyBorder="1" applyAlignment="1">
      <alignment horizontal="left" vertical="center"/>
    </xf>
    <xf numFmtId="0" fontId="30" fillId="0" borderId="25" xfId="0" applyFont="1" applyBorder="1" applyAlignment="1">
      <alignment horizontal="left" vertical="center"/>
    </xf>
    <xf numFmtId="0" fontId="32" fillId="2" borderId="10" xfId="0" applyFont="1" applyFill="1" applyBorder="1" applyAlignment="1">
      <alignment horizontal="center" vertical="center" wrapText="1" readingOrder="1"/>
    </xf>
    <xf numFmtId="0" fontId="32" fillId="2" borderId="11" xfId="0" applyFont="1" applyFill="1" applyBorder="1" applyAlignment="1">
      <alignment horizontal="center" vertical="center" wrapText="1" readingOrder="1"/>
    </xf>
    <xf numFmtId="0" fontId="32" fillId="2" borderId="12" xfId="0" applyFont="1" applyFill="1" applyBorder="1" applyAlignment="1">
      <alignment horizontal="center" vertical="center" wrapText="1" readingOrder="1"/>
    </xf>
    <xf numFmtId="0" fontId="27" fillId="10" borderId="89" xfId="0" applyFont="1" applyFill="1" applyBorder="1" applyAlignment="1">
      <alignment horizontal="left" vertical="center"/>
    </xf>
    <xf numFmtId="0" fontId="27" fillId="10" borderId="90" xfId="0" applyFont="1" applyFill="1" applyBorder="1" applyAlignment="1">
      <alignment horizontal="left" vertical="center"/>
    </xf>
    <xf numFmtId="0" fontId="27" fillId="10" borderId="91" xfId="0" applyFont="1" applyFill="1" applyBorder="1" applyAlignment="1">
      <alignment horizontal="left" vertical="center"/>
    </xf>
    <xf numFmtId="0" fontId="14" fillId="0" borderId="27" xfId="0" applyFont="1" applyBorder="1" applyAlignment="1">
      <alignment horizontal="left"/>
    </xf>
    <xf numFmtId="0" fontId="14" fillId="0" borderId="0" xfId="0" applyFont="1" applyBorder="1" applyAlignment="1">
      <alignment horizontal="left"/>
    </xf>
    <xf numFmtId="0" fontId="19" fillId="13" borderId="50" xfId="0" applyFont="1" applyFill="1" applyBorder="1" applyAlignment="1">
      <alignment vertical="top" wrapText="1"/>
    </xf>
    <xf numFmtId="0" fontId="26" fillId="13" borderId="50" xfId="0" applyFont="1" applyFill="1" applyBorder="1" applyAlignment="1">
      <alignment vertical="top"/>
    </xf>
    <xf numFmtId="0" fontId="26" fillId="13" borderId="52" xfId="0" applyFont="1" applyFill="1" applyBorder="1" applyAlignment="1">
      <alignment vertical="top"/>
    </xf>
    <xf numFmtId="0" fontId="0" fillId="0" borderId="41" xfId="0" applyFont="1" applyBorder="1" applyAlignment="1">
      <alignment horizontal="left" vertical="top"/>
    </xf>
    <xf numFmtId="0" fontId="0" fillId="0" borderId="56" xfId="0" applyFont="1" applyBorder="1" applyAlignment="1">
      <alignment horizontal="left" vertical="top"/>
    </xf>
    <xf numFmtId="0" fontId="16" fillId="10" borderId="31" xfId="0" applyFont="1" applyFill="1" applyBorder="1" applyAlignment="1">
      <alignment horizontal="center" vertical="center"/>
    </xf>
    <xf numFmtId="0" fontId="16" fillId="10" borderId="0" xfId="0" applyFont="1" applyFill="1" applyBorder="1" applyAlignment="1">
      <alignment horizontal="center" vertical="center"/>
    </xf>
    <xf numFmtId="0" fontId="16" fillId="10" borderId="28" xfId="0" applyFont="1" applyFill="1" applyBorder="1" applyAlignment="1">
      <alignment horizontal="center" vertical="center"/>
    </xf>
    <xf numFmtId="0" fontId="27" fillId="10" borderId="85" xfId="0" applyFont="1" applyFill="1" applyBorder="1" applyAlignment="1">
      <alignment horizontal="left" vertical="center"/>
    </xf>
    <xf numFmtId="0" fontId="27" fillId="10" borderId="3" xfId="0" applyFont="1" applyFill="1" applyBorder="1" applyAlignment="1">
      <alignment horizontal="left" vertical="center"/>
    </xf>
    <xf numFmtId="0" fontId="36" fillId="0" borderId="41" xfId="0" applyFont="1" applyFill="1" applyBorder="1" applyAlignment="1">
      <alignment horizontal="left" vertical="top"/>
    </xf>
    <xf numFmtId="0" fontId="36" fillId="0" borderId="68" xfId="0" applyFont="1" applyFill="1" applyBorder="1" applyAlignment="1">
      <alignment horizontal="left" vertical="top"/>
    </xf>
    <xf numFmtId="0" fontId="36" fillId="0" borderId="70" xfId="0" applyFont="1" applyFill="1" applyBorder="1" applyAlignment="1">
      <alignment horizontal="left" vertical="top"/>
    </xf>
    <xf numFmtId="0" fontId="36" fillId="0" borderId="94" xfId="0" applyFont="1" applyFill="1" applyBorder="1" applyAlignment="1">
      <alignment horizontal="left" vertical="top"/>
    </xf>
    <xf numFmtId="0" fontId="0" fillId="0" borderId="95" xfId="0" applyBorder="1" applyAlignment="1">
      <alignment horizontal="left" vertical="top"/>
    </xf>
    <xf numFmtId="0" fontId="36" fillId="16" borderId="41" xfId="0" applyFont="1" applyFill="1" applyBorder="1" applyAlignment="1">
      <alignment horizontal="left" vertical="top"/>
    </xf>
    <xf numFmtId="0" fontId="36" fillId="16" borderId="68" xfId="0" applyFont="1" applyFill="1" applyBorder="1" applyAlignment="1">
      <alignment horizontal="left" vertical="top"/>
    </xf>
    <xf numFmtId="0" fontId="36" fillId="14" borderId="70" xfId="0" applyFont="1" applyFill="1" applyBorder="1" applyAlignment="1">
      <alignment horizontal="left" vertical="top"/>
    </xf>
    <xf numFmtId="0" fontId="36" fillId="14" borderId="94" xfId="0" applyFont="1" applyFill="1" applyBorder="1" applyAlignment="1">
      <alignment horizontal="left" vertical="top"/>
    </xf>
    <xf numFmtId="0" fontId="36" fillId="16" borderId="96" xfId="0" applyFont="1" applyFill="1" applyBorder="1" applyAlignment="1">
      <alignment horizontal="left" vertical="top"/>
    </xf>
    <xf numFmtId="0" fontId="0" fillId="0" borderId="97" xfId="0" applyBorder="1" applyAlignment="1">
      <alignment horizontal="left" vertical="top"/>
    </xf>
    <xf numFmtId="0" fontId="36" fillId="16" borderId="98" xfId="0" applyFont="1" applyFill="1" applyBorder="1" applyAlignment="1">
      <alignment horizontal="left" vertical="top"/>
    </xf>
    <xf numFmtId="0" fontId="0" fillId="0" borderId="99" xfId="0" applyBorder="1" applyAlignment="1">
      <alignment horizontal="left" vertical="top"/>
    </xf>
    <xf numFmtId="0" fontId="17" fillId="0" borderId="95" xfId="0" applyFont="1" applyBorder="1" applyAlignment="1">
      <alignment horizontal="left" vertical="top" wrapText="1"/>
    </xf>
    <xf numFmtId="0" fontId="23" fillId="0" borderId="39" xfId="0" applyFont="1" applyBorder="1" applyAlignment="1">
      <alignment horizontal="left" vertical="top" wrapText="1"/>
    </xf>
    <xf numFmtId="0" fontId="23" fillId="0" borderId="40" xfId="0" applyFont="1" applyBorder="1" applyAlignment="1">
      <alignment horizontal="left" vertical="top" wrapText="1"/>
    </xf>
    <xf numFmtId="0" fontId="23" fillId="0" borderId="100" xfId="0" applyFont="1" applyBorder="1" applyAlignment="1">
      <alignment horizontal="left" vertical="top" wrapText="1"/>
    </xf>
    <xf numFmtId="0" fontId="17" fillId="0" borderId="40" xfId="0" applyFont="1" applyBorder="1" applyAlignment="1">
      <alignment horizontal="left" vertical="top" wrapText="1"/>
    </xf>
    <xf numFmtId="0" fontId="17" fillId="0" borderId="48" xfId="0" applyFont="1" applyBorder="1" applyAlignment="1">
      <alignment horizontal="left" vertical="top" wrapText="1"/>
    </xf>
    <xf numFmtId="0" fontId="15" fillId="0" borderId="27" xfId="0" applyFont="1" applyBorder="1" applyAlignment="1">
      <alignment horizontal="left" vertical="center" wrapText="1"/>
    </xf>
    <xf numFmtId="0" fontId="15" fillId="0" borderId="0" xfId="0" applyFont="1" applyBorder="1" applyAlignment="1">
      <alignment horizontal="left" vertical="center" wrapText="1"/>
    </xf>
    <xf numFmtId="0" fontId="15" fillId="0" borderId="28" xfId="0" applyFont="1" applyBorder="1" applyAlignment="1">
      <alignment horizontal="left" vertical="center" wrapText="1"/>
    </xf>
    <xf numFmtId="0" fontId="14" fillId="0" borderId="27" xfId="0" applyFont="1" applyBorder="1" applyAlignment="1">
      <alignment horizontal="left" vertical="center" wrapText="1"/>
    </xf>
    <xf numFmtId="0" fontId="14" fillId="0" borderId="0" xfId="0" applyFont="1" applyBorder="1" applyAlignment="1">
      <alignment horizontal="left" vertical="center" wrapText="1"/>
    </xf>
    <xf numFmtId="0" fontId="14" fillId="0" borderId="28" xfId="0" applyFont="1" applyBorder="1" applyAlignment="1">
      <alignment horizontal="left" vertical="center" wrapText="1"/>
    </xf>
    <xf numFmtId="0" fontId="14" fillId="0" borderId="21" xfId="0" applyFont="1" applyBorder="1" applyAlignment="1">
      <alignment horizontal="left" vertical="center" wrapText="1"/>
    </xf>
    <xf numFmtId="0" fontId="14" fillId="0" borderId="22" xfId="0" applyFont="1" applyBorder="1" applyAlignment="1">
      <alignment horizontal="left" vertical="center" wrapText="1"/>
    </xf>
    <xf numFmtId="0" fontId="14" fillId="0" borderId="23" xfId="0" applyFont="1" applyBorder="1" applyAlignment="1">
      <alignment horizontal="left" vertical="center" wrapText="1"/>
    </xf>
    <xf numFmtId="0" fontId="38" fillId="0" borderId="18" xfId="0" applyFont="1" applyBorder="1" applyAlignment="1">
      <alignment horizontal="left" wrapText="1"/>
    </xf>
    <xf numFmtId="0" fontId="38" fillId="0" borderId="19" xfId="0" applyFont="1" applyBorder="1" applyAlignment="1">
      <alignment horizontal="left" wrapText="1"/>
    </xf>
    <xf numFmtId="0" fontId="38" fillId="0" borderId="20" xfId="0" applyFont="1" applyBorder="1" applyAlignment="1">
      <alignment horizontal="left" wrapText="1"/>
    </xf>
  </cellXfs>
  <cellStyles count="2">
    <cellStyle name="Normalny" xfId="0" builtinId="0"/>
    <cellStyle name="Procentowy" xfId="1"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plotArea>
      <c:layout/>
      <c:barChart>
        <c:barDir val="col"/>
        <c:grouping val="clustered"/>
        <c:ser>
          <c:idx val="0"/>
          <c:order val="0"/>
          <c:dPt>
            <c:idx val="3"/>
            <c:spPr>
              <a:solidFill>
                <a:schemeClr val="bg1">
                  <a:lumMod val="50000"/>
                </a:schemeClr>
              </a:solidFill>
              <a:ln>
                <a:solidFill>
                  <a:schemeClr val="bg1">
                    <a:lumMod val="50000"/>
                  </a:schemeClr>
                </a:solidFill>
              </a:ln>
            </c:spPr>
          </c:dPt>
          <c:dLbls>
            <c:spPr>
              <a:noFill/>
              <a:ln>
                <a:noFill/>
              </a:ln>
              <a:effectLst/>
            </c:spPr>
            <c:showVal val="1"/>
            <c:extLst>
              <c:ext xmlns:c15="http://schemas.microsoft.com/office/drawing/2012/chart" uri="{CE6537A1-D6FC-4f65-9D91-7224C49458BB}">
                <c15:showLeaderLines val="0"/>
              </c:ext>
            </c:extLst>
          </c:dLbls>
          <c:cat>
            <c:multiLvlStrRef>
              <c:f>Passport!$B$375:$B$379</c:f>
            </c:multiLvlStrRef>
          </c:cat>
          <c:val>
            <c:numRef>
              <c:f>Passport!$H$375:$H$379</c:f>
            </c:numRef>
          </c:val>
        </c:ser>
        <c:axId val="87597440"/>
        <c:axId val="87598976"/>
      </c:barChart>
      <c:catAx>
        <c:axId val="87597440"/>
        <c:scaling>
          <c:orientation val="minMax"/>
        </c:scaling>
        <c:axPos val="b"/>
        <c:numFmt formatCode="General" sourceLinked="0"/>
        <c:tickLblPos val="nextTo"/>
        <c:txPr>
          <a:bodyPr/>
          <a:lstStyle/>
          <a:p>
            <a:pPr>
              <a:defRPr sz="1200" b="1" baseline="0"/>
            </a:pPr>
            <a:endParaRPr lang="pl-PL"/>
          </a:p>
        </c:txPr>
        <c:crossAx val="87598976"/>
        <c:crosses val="autoZero"/>
        <c:auto val="1"/>
        <c:lblAlgn val="ctr"/>
        <c:lblOffset val="100"/>
      </c:catAx>
      <c:valAx>
        <c:axId val="87598976"/>
        <c:scaling>
          <c:orientation val="minMax"/>
          <c:max val="13"/>
          <c:min val="0"/>
        </c:scaling>
        <c:axPos val="l"/>
        <c:majorGridlines>
          <c:spPr>
            <a:ln w="0"/>
          </c:spPr>
        </c:majorGridlines>
        <c:numFmt formatCode="General" sourceLinked="1"/>
        <c:tickLblPos val="nextTo"/>
        <c:crossAx val="87597440"/>
        <c:crosses val="autoZero"/>
        <c:crossBetween val="between"/>
        <c:majorUnit val="1"/>
      </c:valAx>
    </c:plotArea>
    <c:plotVisOnly val="1"/>
    <c:dispBlanksAs val="gap"/>
  </c:chart>
  <c:printSettings>
    <c:headerFooter/>
    <c:pageMargins b="0.75000000000000278" l="0.70000000000000062" r="0.70000000000000062" t="0.75000000000000278"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18143</xdr:colOff>
      <xdr:row>379</xdr:row>
      <xdr:rowOff>138420</xdr:rowOff>
    </xdr:from>
    <xdr:to>
      <xdr:col>8</xdr:col>
      <xdr:colOff>0</xdr:colOff>
      <xdr:row>397</xdr:row>
      <xdr:rowOff>31750</xdr:rowOff>
    </xdr:to>
    <xdr:graphicFrame macro="">
      <xdr:nvGraphicFramePr>
        <xdr:cNvPr id="2" name="Wykres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5</xdr:col>
      <xdr:colOff>762000</xdr:colOff>
      <xdr:row>6</xdr:row>
      <xdr:rowOff>80420</xdr:rowOff>
    </xdr:from>
    <xdr:to>
      <xdr:col>10</xdr:col>
      <xdr:colOff>146506</xdr:colOff>
      <xdr:row>6</xdr:row>
      <xdr:rowOff>2616016</xdr:rowOff>
    </xdr:to>
    <xdr:pic>
      <xdr:nvPicPr>
        <xdr:cNvPr id="5" name="Obraz 4" descr="Obszary_morskie_RP_M.jpg"/>
        <xdr:cNvPicPr>
          <a:picLocks noChangeAspect="1"/>
        </xdr:cNvPicPr>
      </xdr:nvPicPr>
      <xdr:blipFill>
        <a:blip xmlns:r="http://schemas.openxmlformats.org/officeDocument/2006/relationships" r:embed="rId2" cstate="print"/>
        <a:stretch>
          <a:fillRect/>
        </a:stretch>
      </xdr:blipFill>
      <xdr:spPr>
        <a:xfrm>
          <a:off x="5794375" y="2350545"/>
          <a:ext cx="3639006" cy="25355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KPOWM/RAPORTY/wersja2_7_03_2016/Lista%20dzialan/MASTER%20List%20of%20measures%20P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Tabela_zbiorcza_CBA_P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kala"/>
      <sheetName val="Reporting_sheet_table_8"/>
      <sheetName val="Reporting_sheet_table_9"/>
    </sheetNames>
    <sheetDataSet>
      <sheetData sheetId="0">
        <row r="2">
          <cell r="B2" t="str">
            <v>KTM37_3</v>
          </cell>
          <cell r="C2" t="str">
            <v>D1</v>
          </cell>
          <cell r="D2" t="str">
            <v>Bioróżnorodność</v>
          </cell>
          <cell r="G2" t="str">
            <v>Plan ratowania zwierząt, które ucierpiały w wyniku rozlewów olejowych.</v>
          </cell>
          <cell r="H2" t="str">
            <v>nowe</v>
          </cell>
          <cell r="K2" t="str">
            <v>tak</v>
          </cell>
          <cell r="R2" t="str">
            <v xml:space="preserve">Opracowanie i ustanowienie procedur ratowania zwierząt zaolejonych.
</v>
          </cell>
          <cell r="S2" t="str">
            <v>1.3.1</v>
          </cell>
          <cell r="T2" t="str">
            <v>prawne</v>
          </cell>
          <cell r="U2" t="str">
            <v>Ilosć awarii z wyciekiem oleju i zwierząt które ucierpiały. Koszt akcji wyławiania zwierząt z wycieków oleju. SKS</v>
          </cell>
          <cell r="V2" t="str">
            <v>Ilość zwierząt (Urszula - DHI, Piotr Gruszka), ile awarii, powierzchnia rozlewu.</v>
          </cell>
          <cell r="W2" t="str">
            <v xml:space="preserve">Anders Ch. Ericsen / Anne Lise Middelboe, Piotr Gruszka </v>
          </cell>
          <cell r="X2" t="str">
            <v xml:space="preserve">Zalecenie HELCOM 31E/6 (Integrated wildlife response planning in the Baltic  Sea Area) o obowiązku sporządzenia krajowych planów ratowania zwierząt, które ucierpiały w wyniku rozlewów olejowych, przyjęte podczas Spotkania Ministerialnego HELCOM, w październiku 2013 roku.
</v>
          </cell>
          <cell r="Y2" t="str">
            <v xml:space="preserve">Analizy/Opracowanie planów działań
</v>
          </cell>
          <cell r="Z2" t="str">
            <v>Do 2016 r.</v>
          </cell>
          <cell r="AA2" t="str">
            <v xml:space="preserve">Obszary morskie RP i brzeg morski
</v>
          </cell>
          <cell r="AB2" t="str">
            <v>Aktualnie w 8 podakwenach subGES</v>
          </cell>
          <cell r="AC2" t="str">
            <v xml:space="preserve">Zapewnienie ochrony dzikiej fauny w przypadku wystąpienia rozlewu olejowego na morzu i na brzegu morskim.
Zapewnienie ochrony dzikiej fauny w przypadku wystąpienia rozlewu olejowego na morzu i na brzegu morskim;
Szacuje się, że ok. 100 - 500 tys. kaczek, nurzyków i innych gatunków ptaków umiera każdego roku z powodu wycieków ropy.
Z danych literaturowych wynika, iż liczba wycieków z cystern zmalała z średnio 25,5 do 3,3 wycieków rocznie. Ponadto w 2003 roku w wyniku poważnych wypadków na morzu nastąpił wyciek 1200 ton oleju opałowego z czego 1100 ton oleju odzyskano. (1).
Ponadto w celu usuwania zanieczyszczeń pochodzących z rozlewów ropy aby zniwelować zagrożenie dla zwierząt żyjących na tych obszarach konieczne jest poniesienie kosztów w zakresie czyszczenia plaż.(2) W badaniach przeprowadzonych w Estonii oszacowano, iż średnio koszt oczyszczenia wycieków wynosi ok. 5,8 EUR/l (dane na 2007r.). Z kolei z danych opracowanych dla Szwecji wynika, iż koszty usuwania skutków wycieków (średni wyciek - ok. 400 t paliwa) wynosi średnio ok 4,9 mln EUR. (2). W Polsce instytucją przygotowaną do działań mających na celu ratowanie zwierząt zaolejowych na wybrzeżu jest Błękitny Patrol, który działa w ramach WWF Polska. Błękitny Patrol skupia około 200 woluntariuszy, których zadaniem jest kompleksowy monitoring polskiego wybrzeża. WWF Polska i Błękitny Patrol realizowały 2 projekty wsółfinansowane w ramach Programu Operacyjnego "Infrastruktura i Środowisko" pn.: "Ssaki bałtyckie" i " Ochrona siedlisk ssaków i ptaków morskich". Błękitny Patrol WWF Polska uczestniczył w międzynarodowych ćwiczeniach ratowniczych Balex Delta 2015. Były to pierwsze tego typu ćwiczenia w naszym kraju, które mają przygotować Polskę na akcje związane z zagrożeniami chemiczno-ekologicznymi na brzegu morza. W ramach symulacji alarmu udało się zmoblizować 80 wolontariuszy, którzy są w stanie stawić się na miejsce objęte skażeniem w ciągu doby, z czego około 20 jest w stanie dojechać w ciągu najbliższych 3 godzin do miejsca zdarzenia. W przypadku zaolejonych ptaków ma to kluczowe znaczenie, ponieważ, aby móc uratować możliwie największą liczbę ptaków liczy się przede wszystkim czas. Przy realnej katastrofie wolontariusze Patrolu WWF będą do dyspozycji wszelkich służb pracujących na lądzie. Będą odpowiedzialni za pomoc ptakom, które ucierpiały podczas wycieku substancji ropopochodnych. WWF Polska w ramach swojej działalności wydał poradnik pn.: "Zasady  pomocy zaolejonym zwierzętom obowiązujące na centralnym Bałtyku".Jak wynika ze sprawozdań Błękitnego Patrolu nie były do tej pory odnotowane przez nich działania polegające na ratowaniu zaolejowych zwierząt. Według danych statystycznych zawartych w "Roczniku gospodarki morskiej za 2014r." liczba akcji zwalczania rozlewów przez Morską Służbę Poszukiwania i Ratownictwa w latach: 2010 - 3, 2011 - 6, 2012 - 1 i w 2013 2. Rodzaj i ilość rozlanych substancji w tonach: 2010 - olej opałowy: 1,5 t, parafina: 0,8 t, tawot: poniżej 0,01; 2011 - substancje ropopochdne: 5,0 t; 2012 - olej hydrualiczny: powyżej 0,5 t, 2013 - substancje ropopochodne: 6 t, paliwo lekkie: poniżej 0,01 t.
</v>
          </cell>
          <cell r="AE2" t="str">
            <v>1) Maritime Activities in the Baltic Sea
Baltic Sea Environment Proceedings No.123
Helsinki Commission
Baltic Marine Environment Protection Commission An integrated thematic assessment
on maritime activities and response to
pollution at sea in the Baltic Sea region,
Monika Stankiewicz (Ed.), HELCOM Professional Secretary
Hermanni Backer, HELCOM Project Researcher
Nikolay Vlasov, HELCOM Information Secretary,
Helsinki Commission
Baltic Marine Environment Protection Commission
2) The economic value of ecosystem services provided by the Baltic Sea and Skagerrak;</v>
          </cell>
          <cell r="AF2" t="str">
            <v>Minister właściwy ds. gospodarki morskiej</v>
          </cell>
          <cell r="AG2" t="str">
            <v>nie</v>
          </cell>
          <cell r="AH2">
            <v>300000</v>
          </cell>
          <cell r="AI2" t="str">
            <v xml:space="preserve">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cell r="AL2" t="str">
            <v>Działanie koordynowane lokalnie</v>
          </cell>
          <cell r="AM2" t="str">
            <v>Ministers</v>
          </cell>
          <cell r="AO2" t="str">
            <v>Yes</v>
          </cell>
          <cell r="AU2" t="str">
            <v xml:space="preserve">brak cba </v>
          </cell>
          <cell r="AV2" t="str">
            <v xml:space="preserve">brak cba </v>
          </cell>
          <cell r="AW2" t="str">
            <v xml:space="preserve">brak cba </v>
          </cell>
          <cell r="AX2" t="str">
            <v xml:space="preserve">brak cba </v>
          </cell>
          <cell r="AY2" t="str">
            <v>D1,D4</v>
          </cell>
          <cell r="AZ2" t="str">
            <v>G4, AB4, AE4, AG4</v>
          </cell>
          <cell r="BB2" t="str">
            <v>1.3.1</v>
          </cell>
          <cell r="BC2" t="str">
            <v>opracowanie studialne</v>
          </cell>
          <cell r="BD2" t="str">
            <v xml:space="preserve">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
</v>
          </cell>
          <cell r="BG2" t="str">
            <v>Działanie w celu zapewnienie ochrony dzikiej fauny w przypadku wystąpienia rozlewu olejowego na morzu i na brzegu morskim. Zredukowanie presji antropogenicznych i czynników śmiertelności gatunków istotnych dla zachowywania bioróżnorodności. Ograniczenie presji wywieranej przez człowieka na poszczególne elementy morskich sieci troficznych.</v>
          </cell>
          <cell r="BO2" t="str">
            <v>Ptaki, ssaki</v>
          </cell>
          <cell r="BR2" t="str">
            <v>Ptaki, ssaki</v>
          </cell>
        </row>
        <row r="3">
          <cell r="B3" t="str">
            <v>KTM20_2</v>
          </cell>
          <cell r="C3" t="str">
            <v>D1</v>
          </cell>
          <cell r="D3" t="str">
            <v>Bioróżnorodność</v>
          </cell>
          <cell r="G3" t="str">
            <v>Zwiększenie dostępności danych z zakresu przypadkowych połowów chronionych gatunków morskich ptaków i ssaków.</v>
          </cell>
          <cell r="H3" t="str">
            <v>nowe</v>
          </cell>
          <cell r="M3" t="str">
            <v>Działanie to pokrywa się z działaniem: "Zwiększenie dostępności danych z zakresu przypadkowych połowów chronionych gatunków morskich - wykorzystanie systemu zbierania danych rybackich w ramach zreformowanego unijnego systemu zbioru danych rybackich (Data Collection Framework- DCF), uwzględniającego monitoring przypadkowo złowionych gatunków chronionych. Monitorowanie przyłowu na łodziach rybackich nie objętych monitoringiem połowów rybackich w ramach DCF.".</v>
          </cell>
          <cell r="R3" t="str">
            <v>Zbiór i przetwarzanie danych uzyskanych od rybaków w bazie danych CMR z zakresu przypadkowych połowów chronionych gatunków morskich ptaków i ssaków .</v>
          </cell>
          <cell r="S3" t="str">
            <v>D4</v>
          </cell>
          <cell r="T3" t="str">
            <v>prawne, administracyjne</v>
          </cell>
          <cell r="V3" t="str">
            <v>j.w.</v>
          </cell>
          <cell r="W3" t="str">
            <v xml:space="preserve">Frank Thomsen / Anders Ch. Ericsen / Ramunas Zydelis, Piotr Gruszka </v>
          </cell>
          <cell r="X3" t="str">
            <v>Rozporządzenie Rady (WE) 812/2004 z dnia 26.04.2004 ustanawiające środki w sprawie przypadkowych odłowów waleni
Ustawa z dnia 19 grudnia 2014 o rybołówstwie morskim (Dz. U z 2015 r. poz. 222)
Ramowa Dyrektywa Parlamentu Europejskiego i Rady ws. Strategii Morskiej 2008/56/WE z dnia 17 czerwca 2008
Uchwała nr 213 Rady Ministrów z dnia 6 listopada 2015 r. w sprawie zatwierdzenia „Programu ochrony i zrównoważonego użytkowania różnorodności biologicznej wraz z Planem działań na lata 2015–2020” M.P. 2015 poz. 1207 .</v>
          </cell>
          <cell r="Y3" t="str">
            <v xml:space="preserve">Proponuje się modernizację systemu powiadomień SMS w ramach zbioru danych z połowów CMR MRiRW zapewnienie możliwości przekazywania danych o przypadkowym połowie w formie SMS. Można również zastosowac sposób przekazania armatorom kluczy do oznaczania gatunków ptaków w przyłowie oraz przeprowadzić kampanię informacyjną.
</v>
          </cell>
          <cell r="Z3" t="str">
            <v>Działanie coroczne</v>
          </cell>
          <cell r="AA3" t="str">
            <v>Obszary morskie RP</v>
          </cell>
          <cell r="AB3" t="str">
            <v>Aktualnie w 8 podakwenach subGES</v>
          </cell>
          <cell r="AC3" t="str">
            <v>Uzyskanie danych umożliwiających ocenę skali przypadkowego połowu gatunków chronionych podczas operacji połowowych.</v>
          </cell>
          <cell r="AF3" t="str">
            <v>Minister właściwy ds. gospodarki morskiej/ Okręgowy Inspektorat Rybołówstwa Morskiego Gdynia/Okręgowy Inspektorat Rybołówstwa Morskiego Słupsk/Okręgowy Inspektorat Rybołówstwa Morskiego Szczecin</v>
          </cell>
          <cell r="AG3" t="str">
            <v>nie</v>
          </cell>
          <cell r="AH3">
            <v>48979</v>
          </cell>
          <cell r="AI3" t="str">
            <v xml:space="preserve">Koszt modernizacji systemu powiadomień SMS w ramach zbioru danych  z połowów CMR MRiRW - 40 000 PLN, koszt powielenia kluczy do oznaczania ptaków w przyłowie - 8979 PLN.
</v>
          </cell>
          <cell r="AK3" t="str">
            <v>budżet państwa</v>
          </cell>
          <cell r="AL3" t="str">
            <v>Działanie koordynowane regionalnie w ramach konwencji o ochronie środowiska morskiego obszaru Morza Bałtyckiego (HELCOM, Helsinki 09.04.1992).</v>
          </cell>
          <cell r="AM3" t="str">
            <v>Ministerstwo Rolnictwa</v>
          </cell>
          <cell r="AQ3" t="str">
            <v>Tak</v>
          </cell>
          <cell r="AS3" t="str">
            <v>nie</v>
          </cell>
          <cell r="AU3">
            <v>1</v>
          </cell>
          <cell r="AV3">
            <v>4</v>
          </cell>
          <cell r="AW3">
            <v>4</v>
          </cell>
          <cell r="AX3">
            <v>2</v>
          </cell>
          <cell r="AY3" t="str">
            <v>D1,D4</v>
          </cell>
          <cell r="AZ3" t="str">
            <v>I9, U9, V9, AE9</v>
          </cell>
          <cell r="BA3" t="str">
            <v>tak</v>
          </cell>
          <cell r="BB3" t="str">
            <v>D4</v>
          </cell>
          <cell r="BD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G3" t="str">
            <v>Działanie usprawniające system zbierania danych z zakresu przyłowu w sieci rybackie gatunków morskich ptaków i ssaków. Zredukowanie presji antropogenicznych i jednego z głównych czynników śmiertelności gatunków istotnych dla zachowywania bioróżnorodności. Ograniczenie presji wywieranej przez człowieka na wybrane elementy morskich sieci troficznych</v>
          </cell>
          <cell r="BO3" t="str">
            <v>Ptaki, ssaki</v>
          </cell>
          <cell r="BR3" t="str">
            <v>Ptaki, ssaki</v>
          </cell>
        </row>
        <row r="4">
          <cell r="B4" t="str">
            <v>KTM37_4</v>
          </cell>
          <cell r="C4" t="str">
            <v>D1</v>
          </cell>
          <cell r="D4" t="str">
            <v>Bioróżnorodność</v>
          </cell>
          <cell r="G4" t="str">
            <v>Prowadzenie badań stanu zasobów ryb w morskich wodach wewnętrznych</v>
          </cell>
          <cell r="H4" t="str">
            <v>nowe</v>
          </cell>
          <cell r="I4" t="str">
            <v>Narodowy Program Zboru Danych Rybackich</v>
          </cell>
          <cell r="J4" t="str">
            <v>do sprawdzenia</v>
          </cell>
          <cell r="R4" t="str">
            <v>Prowadzenie Programu badań w polskich morskich wodach wewnętrznych polegającego na ocenie stanu zasobów ryb. Zakres informacji o trendach liczebności stad ryb w wodach przybrzeżnych Polski jest ograniczony ze względu na brak finansowania długoterminowych programów monitoringowych. Monitoring populacji ryb przybrzeżnych wesprze oceny liczebności i analizy zmian demograficznych w populacjach ryb przybrzeżnych.</v>
          </cell>
          <cell r="S4" t="str">
            <v>D4</v>
          </cell>
          <cell r="T4" t="str">
            <v>prawne, administracyjne</v>
          </cell>
          <cell r="V4" t="str">
            <v>czy nie jest w zakresie kompetencji istniejących instytucji. IRMINA.P.GRUSZKA</v>
          </cell>
          <cell r="W4" t="str">
            <v xml:space="preserve">DHI - Piotr Gruszka </v>
          </cell>
          <cell r="X4" t="str">
            <v>Ustawa z dnia 19 grudnia 2014 r. o rybołówstwie morskim (Dz. U. z 2015 r. poz. 222 – art. 84)</v>
          </cell>
          <cell r="Y4" t="str">
            <v xml:space="preserve">Badania monitoringowe populacji ryb przybrzeznych oraz analiza danych
</v>
          </cell>
          <cell r="Z4" t="str">
            <v>Działanie zależne od dostępności finansowania.</v>
          </cell>
          <cell r="AA4" t="str">
            <v>Morskie wody wewnętrzne RP</v>
          </cell>
          <cell r="AB4" t="str">
            <v>Aktualnie w 8 podakwenach subGES</v>
          </cell>
          <cell r="AC4" t="str">
            <v xml:space="preserve">Uzyskanie danych na temat stanu zasobów w polskich morskich wodach wewnętrznych i możliwości ich ekspoatacji. </v>
          </cell>
          <cell r="AF4" t="str">
            <v>Minister własciwy ds. rybołówstwa</v>
          </cell>
          <cell r="AG4" t="str">
            <v>nie</v>
          </cell>
          <cell r="AH4">
            <v>1000000</v>
          </cell>
          <cell r="AI4" t="str">
            <v>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cell r="AJ4" t="str">
            <v>Proposed UK Targets for achieving GES and Cost-Benefit
Analysis for the MSFD: Final Report, February 2012</v>
          </cell>
          <cell r="AK4" t="str">
            <v>budżet państwa</v>
          </cell>
          <cell r="AL4" t="str">
            <v>Działanie koordynowane lokalnie</v>
          </cell>
          <cell r="AM4" t="str">
            <v>Ministerstwo Rolnictwa</v>
          </cell>
          <cell r="AQ4" t="str">
            <v>Tak</v>
          </cell>
          <cell r="AS4" t="str">
            <v>nie</v>
          </cell>
          <cell r="AU4" t="str">
            <v>brak cba</v>
          </cell>
          <cell r="AV4" t="str">
            <v xml:space="preserve">brak cba </v>
          </cell>
          <cell r="AW4" t="str">
            <v xml:space="preserve">brak cba </v>
          </cell>
          <cell r="AX4" t="str">
            <v xml:space="preserve">brak cba </v>
          </cell>
          <cell r="AY4" t="str">
            <v>D1, D3, D4</v>
          </cell>
          <cell r="AZ4" t="str">
            <v>G10 ?, H10?, W10</v>
          </cell>
          <cell r="BA4" t="str">
            <v>tak</v>
          </cell>
          <cell r="BB4" t="str">
            <v>D4</v>
          </cell>
          <cell r="BC4" t="str">
            <v>opracowanie badawczo - monitoringowe</v>
          </cell>
          <cell r="BD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F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G4" t="str">
            <v>Działanie zwiększające stan wiedzy na temat zasobów ryb, ukierunkowane na zredukowanie presji antropogenicznych związanych z komercyjnymi połowami ryb. Ograniczenie presji wywieranej przez człowieka w odniesieniu do elementów oceny stanu bioróżnorodności, łańcucha troficznego, komercyjnego pozyskiwania organizmów morskich</v>
          </cell>
          <cell r="BO4" t="str">
            <v>Ryby</v>
          </cell>
          <cell r="BQ4" t="str">
            <v>Ryby</v>
          </cell>
          <cell r="BR4" t="str">
            <v>Ryby</v>
          </cell>
        </row>
        <row r="5">
          <cell r="B5" t="str">
            <v>KTM38_1</v>
          </cell>
          <cell r="C5" t="str">
            <v>D1</v>
          </cell>
          <cell r="D5" t="str">
            <v>Bioróżnorodność</v>
          </cell>
          <cell r="E5" t="str">
            <v>1.6</v>
          </cell>
          <cell r="F5" t="str">
            <v>Celem jest osiągnięcie wartości multimetrycznego wskaźnika makrozoobentosu B większej lub równej granicy dobrego stanu środowiska wynoszącej 3,18. Celem jest osiągnięcie rozkładu wielkości wszystkich gatunków wskaźnikowych z wieloletnich gatunków makrozoobentosu w granicach ich naturalnej zmienności.</v>
          </cell>
          <cell r="G5" t="str">
            <v>Zwiększenie zasięgu obszarów, gdzie zakazane jest trałowanie - wraz z opracowaniem narzędzi kontrolnych</v>
          </cell>
          <cell r="H5" t="str">
            <v>nowe</v>
          </cell>
          <cell r="O5" t="str">
            <v xml:space="preserve">wykorzystując np. AIS? W celu identyfikacji, czy nie jest prowadzone trałowanie w rejonach objętych zakazem.
Sugerowana zmiana nazwy: "Kontrola rejonów, w których jest przeprowadzane trałowanie". </v>
          </cell>
          <cell r="R5" t="str">
            <v>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prowadzenie takich działań.</v>
          </cell>
          <cell r="S5" t="str">
            <v>D6</v>
          </cell>
          <cell r="T5" t="str">
            <v>prawne</v>
          </cell>
          <cell r="U5" t="str">
            <v>Sami sprawdzamy czy są zakazy trałowania w polskich wodach - VK</v>
          </cell>
          <cell r="V5" t="str">
            <v>Sugerowana zmiana nazwy działania na: "Utworzenie obszarów gdzie zakazane jest trałowanie". Określenie powierzchni i lokalizacji tych obszarów, wpływu na wielkość połowów (DHI).</v>
          </cell>
          <cell r="W5" t="str">
            <v>VK</v>
          </cell>
          <cell r="X5" t="str">
            <v xml:space="preserve">Ustawa z dnia 19 grudnia 2014 r. o rybołowstwie morskim </v>
          </cell>
          <cell r="Y5" t="str">
            <v>Przeprowadzenie badań, które pozwolą na podjecie decyzji odnośnie zarządzania środowiskowego w zakresie trałowania</v>
          </cell>
          <cell r="Z5" t="str">
            <v>Bezterminowo</v>
          </cell>
          <cell r="AA5" t="str">
            <v>Obszary morskie RP</v>
          </cell>
          <cell r="AB5" t="str">
            <v>Aktualnie w 8 podakwenach subGES</v>
          </cell>
          <cell r="AC5" t="str">
            <v>Potencjanie, jako korzyść można by oszacować zmianę wielkości przychodów rybaków prowadzących połowy pelagiczne w związku z przechodzeniem z połowów włokami dennymi na połowy pelagiczne zgodne z MSY (Maksymalny Zrównoważony Połów).</v>
          </cell>
          <cell r="AE5" t="str">
            <v>"Wiadomości rybackie" nr 7-8(206) lipiec-sierpień 2015 pismo Morskiego Instytutu Rybackiego - PIB</v>
          </cell>
          <cell r="AF5" t="str">
            <v>Minister właściwy ds. gospodarki morskiej/ Minister właściwy ds. rybołówstwa</v>
          </cell>
          <cell r="AH5">
            <v>165989328</v>
          </cell>
          <cell r="AI5" t="str">
            <v xml:space="preserve">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cell r="AJ5" t="str">
            <v>"Wiadomości rybackie" nr 7-8(206) lipiec-sierpień 2015 pismo Morskiego Instytutu Rybackiego - PIB</v>
          </cell>
          <cell r="AK5" t="str">
            <v>Program Operacyjny „Rybactwo i Morze” na lata 2014–2020 z Europejskiego Funduszu Morskiego i Rybackiego (EFMR) w ramach działania zmniejszanie oddziaływania rybołówstwa na środowisko morskie (art. 38), na to działanie zarezerwowano 10 000 000 PLN</v>
          </cell>
          <cell r="AL5" t="str">
            <v>Działanie koordynowane lokalnie</v>
          </cell>
          <cell r="AQ5" t="str">
            <v>tak</v>
          </cell>
          <cell r="AU5">
            <v>1</v>
          </cell>
          <cell r="AV5">
            <v>2</v>
          </cell>
          <cell r="AW5">
            <v>2</v>
          </cell>
          <cell r="AX5">
            <v>2</v>
          </cell>
          <cell r="AY5" t="str">
            <v>D1, D3, D6</v>
          </cell>
          <cell r="AZ5" t="str">
            <v>L21?</v>
          </cell>
          <cell r="BA5" t="str">
            <v>tak</v>
          </cell>
          <cell r="BB5" t="str">
            <v>D6</v>
          </cell>
          <cell r="BD5" t="str">
            <v>Działanie związane z ograniczeniem presji na organizmy morskie i siedliska dna morskiego oraz komercyjnie pozyskiwane ryby.</v>
          </cell>
          <cell r="BF5" t="str">
            <v>Działanie związane z ograniczeniem presji na organizmy morskie i siedliska dna morskiego oraz komercyjnie pozyskiwane ryby.</v>
          </cell>
          <cell r="BI5" t="str">
            <v>Działanie związane z ograniczeniem presji na organizmy morskie i siedliska dna morskiego oraz komercyjnie pozyskiwane ryby.</v>
          </cell>
          <cell r="BO5" t="str">
            <v>Ryby, siedliska na dnie morskim</v>
          </cell>
          <cell r="BQ5" t="str">
            <v>Ryby, siedliska na dnie morskim</v>
          </cell>
          <cell r="BR5" t="str">
            <v>Ryby, siedliska na dnie morskim</v>
          </cell>
          <cell r="BT5" t="str">
            <v>Ryby, siedliska na dnie morskim</v>
          </cell>
        </row>
        <row r="6">
          <cell r="B6" t="str">
            <v>KTM20_4</v>
          </cell>
          <cell r="C6" t="str">
            <v>D1</v>
          </cell>
          <cell r="D6" t="str">
            <v>Bioróżnorodność</v>
          </cell>
          <cell r="E6" t="str">
            <v>1.7</v>
          </cell>
          <cell r="G6" t="str">
            <v>Ustanowienie ograniczeń dla stosowania określonych narzędzi połowowych  w planie zagospodarowania przestrzennego obszarów morskich, w przypadku konieczności ochrony cennych  i zagrożonych morskich biotopów</v>
          </cell>
          <cell r="H6" t="str">
            <v>nowe</v>
          </cell>
          <cell r="I6" t="str">
            <v>związane z opracowaniem PZPOM</v>
          </cell>
          <cell r="R6" t="str">
            <v>Wprowadzenie zakazu stosowania narzędzi połowowych powodujących wzrost śmiertelności gatunków objętych wskaźnikiem bądź mających negatywny wpływ na stan siedlisk cennych przyrodniczo</v>
          </cell>
          <cell r="S6" t="str">
            <v>D6</v>
          </cell>
          <cell r="T6" t="str">
            <v>administracyjne</v>
          </cell>
          <cell r="V6" t="str">
            <v>sprawdzić czy ustanowienie stref zakazu połowów nie będzie ujęte w planie zagospodarowania przestrzennego obszarów morskich. Jeśli tak, to działanie powinno być usunięte (O.BIENIAS, IRMINA)</v>
          </cell>
          <cell r="W6" t="str">
            <v>IRMINA G., OLA B.</v>
          </cell>
          <cell r="X6" t="str">
            <v xml:space="preserve">Dyrketywa Parlamentu Europejskiego i Rady 2014/89/UE z dnia 23 lipca 2014 r. ustanawiająca ramy planowania przestrzennego obszarów morskich; ustawa z dnia 21 marca 1991 r. o obszarach morskich Rzeczypospolitej Polskiej i administracji morskiej </v>
          </cell>
          <cell r="Y6" t="str">
            <v xml:space="preserve">Wprowadzenie zakazu do projektu planów zagospodarowania przestrzennego polskich obszarów morskich, przyjmowanego w drodze rozporządzenia ministra właściwego ds. Gospodarki morskiej </v>
          </cell>
          <cell r="Z6" t="str">
            <v>Od momentu przyjęcia planu zagospodarowania przestrzennego  obszarów morskich - bezterminowo</v>
          </cell>
          <cell r="AA6" t="str">
            <v>Obszary morskie RP</v>
          </cell>
          <cell r="AB6" t="str">
            <v>Aktualnie w 8 podakwenach subGES</v>
          </cell>
          <cell r="AF6" t="str">
            <v>Minister właściwy ds. gospodarki morskiej/Urzędy Morskie</v>
          </cell>
          <cell r="AH6" t="str">
            <v>brak danych</v>
          </cell>
          <cell r="AI6" t="str">
            <v>Koszt nieznany, zależny od wprowadzonych ograniczeń stosowania narzędzi połowowych</v>
          </cell>
          <cell r="AK6" t="str">
            <v>budżet państwa</v>
          </cell>
          <cell r="AL6" t="str">
            <v>Działanie koordynowane lokalnie</v>
          </cell>
          <cell r="AM6" t="str">
            <v>NEW</v>
          </cell>
          <cell r="AQ6" t="str">
            <v>Yes</v>
          </cell>
          <cell r="AU6">
            <v>1</v>
          </cell>
          <cell r="AV6">
            <v>4</v>
          </cell>
          <cell r="AW6">
            <v>1</v>
          </cell>
          <cell r="AX6">
            <v>2</v>
          </cell>
          <cell r="AY6" t="str">
            <v>D1 D3 D6</v>
          </cell>
          <cell r="BA6" t="str">
            <v>tak</v>
          </cell>
          <cell r="BB6" t="str">
            <v>D6</v>
          </cell>
          <cell r="BD6" t="str">
            <v xml:space="preserve">Działanie związane z ograniczeniem presji na organizmy morskie, w szczególności gatunki chronione morskich ptaków i ssaków. Zmniejszenie presji antropogenicznych związanych z komercyjnym pozyskiwaniem ryb. </v>
          </cell>
          <cell r="BF6" t="str">
            <v xml:space="preserve">Działanie związane z ograniczeniem presji na organizmy morskie, w szczególności gatunki chronione morskich ptaków i ssaków oraz zasoby ryb wyłączonych z połowów. Zmniejszenie presji antropogenicznych związanych z komercyjnym pozyskiwaniem ryb. </v>
          </cell>
          <cell r="BG6" t="str">
            <v>Działanie związane z ograniczeniem presji na organizmy morskie, w szczególności gatunki chronione morskich ptaków i ssaków oraz zasoby ryb wyłączonych z połowów. Zmniejszenie presji antropogenicznych związanych z komercyjnym pozyskiwaniem ryb.</v>
          </cell>
          <cell r="BI6" t="str">
            <v>Działanie związane z ograniczeniem presji na organizmy morskie, w szczególności gatunki chronione morskich ptaków i ssaków oraz zasoby ryb wyłączonych z połowów. Zmniejszenie presji antropogenicznych związanych z komercyjnym pozyskiwaniem ryb.</v>
          </cell>
          <cell r="BO6" t="str">
            <v>Ryby, ptaki, ssaki</v>
          </cell>
          <cell r="BQ6" t="str">
            <v>Ryby, ptaki, ssaki</v>
          </cell>
          <cell r="BR6" t="str">
            <v>Ryby, ptaki, ssaki</v>
          </cell>
          <cell r="BT6" t="str">
            <v>Ryby, ptaki, ssaki</v>
          </cell>
        </row>
        <row r="7">
          <cell r="B7" t="str">
            <v>KTM38_2</v>
          </cell>
          <cell r="C7" t="str">
            <v>D1</v>
          </cell>
          <cell r="D7" t="str">
            <v>Bioróżnorodność</v>
          </cell>
          <cell r="G7" t="str">
            <v>Ustanowienie stref wyłączonych z zagospodarowania w planie zagospodarowania przestrzennego obszarów morskich</v>
          </cell>
          <cell r="H7" t="str">
            <v>nowe</v>
          </cell>
          <cell r="I7" t="str">
            <v>związane z opracowaniem PZPOM</v>
          </cell>
          <cell r="R7" t="str">
            <v>Wyłączenie z zagospodarowania stref istotnych z punktu widzenia zachowania gatunków objętych wskaźnikiem bądź siedlisk cennych przyrodniczo</v>
          </cell>
          <cell r="T7" t="str">
            <v>administracyjne</v>
          </cell>
          <cell r="V7" t="str">
            <v>sprawdzić czy Ustanowienie stref wyłączonych z zagospodarowania nie będzie ujęte w planie zagospodarowania przestrzennego obszarów morskich. Jeśli tak, to działanie powinno być usunięte (O.BIENIAS, IRMINA)</v>
          </cell>
          <cell r="W7" t="str">
            <v>IRMINA G., OLA B.</v>
          </cell>
          <cell r="X7" t="str">
            <v xml:space="preserve">Dyrketywa Parlamentu Europejskiego i Rady 2014/89/UE z dnia 23 lipca 2014 r. ustanawiająca ramy planowania przestrzennego obszarów morskich; ustawa z dnia 21 marca 1991 r. o obszarach morskich Rzeczypospolitej Polskiej i administracji morskiej </v>
          </cell>
          <cell r="Y7" t="str">
            <v xml:space="preserve">Wprowadzenie wyłączenia do projektu planów zagospodarowania przestrzennego polskich obszarów morskich, przyjmowanego w drodze rozporządzenia ministra właściwego ds. Gospodarki morskiej </v>
          </cell>
          <cell r="Z7" t="str">
            <v>Od momentu przyjęcia planu zagospodarowania przestrzennego  obszarów morskich - bezterminowo</v>
          </cell>
          <cell r="AA7" t="str">
            <v>Obszary morskie RP</v>
          </cell>
          <cell r="AB7" t="str">
            <v>Aktualnie w 8 podakwenach subGES</v>
          </cell>
          <cell r="AF7" t="str">
            <v>Minister właściwy ds. gospodarki morskiej / Minister właściwy ds. budownictwa, planowania i zagospodarowania przestrzennego oraz mieszkalnictwa/ Urzędy Morskie</v>
          </cell>
          <cell r="AH7" t="str">
            <v>brak danych</v>
          </cell>
          <cell r="AI7" t="str">
            <v>Koszt nieznany, zależny od ilości i powierzchni stref wyłączonych z zagospodarowania</v>
          </cell>
          <cell r="AK7" t="str">
            <v>budżet państwa</v>
          </cell>
          <cell r="AL7" t="str">
            <v>Działanie koordynowane lokalnie</v>
          </cell>
          <cell r="AM7" t="str">
            <v>NEW</v>
          </cell>
          <cell r="AU7" t="str">
            <v xml:space="preserve">brak cba </v>
          </cell>
          <cell r="AV7" t="str">
            <v xml:space="preserve">brak cba </v>
          </cell>
          <cell r="AW7" t="str">
            <v xml:space="preserve">brak cba </v>
          </cell>
          <cell r="AX7" t="str">
            <v xml:space="preserve">brak cba </v>
          </cell>
          <cell r="AY7" t="str">
            <v>D1, D3, D4, D6, D7, D11</v>
          </cell>
          <cell r="BA7" t="str">
            <v>tak</v>
          </cell>
          <cell r="BC7" t="str">
            <v>opracowanie studialne</v>
          </cell>
          <cell r="BD7" t="str">
            <v>Działania administracyjne, które dotyczyć mogą ograniczenia presji antropogenicznej w odniesieniu do wszystkich elementów presji w zależności od zakresu wprowadzonych ograniczeń w strefach wyłączonych.</v>
          </cell>
          <cell r="BF7" t="str">
            <v>Działania administracyjne, które dotyczyć mogą ograniczenia presji antropogenicznej w odniesieniu do wszystkich elementów presji w zależności od zakresu wprowadzonych ograniczeń w strefach wyłączonych.</v>
          </cell>
          <cell r="BG7" t="str">
            <v>Działania administracyjne, które dotyczyć mogą ograniczenia presji antropogenicznej w odniesieniu do wszystkich elementów presji w zależności od zakresu wprowadzonych ograniczeń w strefach wyłączonych.</v>
          </cell>
          <cell r="BI7" t="str">
            <v>Działania administracyjne, które dotyczyć mogą ograniczenia presji antropogenicznej w odniesieniu do wszystkich elementów presji w zależności od zakresu wprowadzonych ograniczeń w strefach wyłączonych.</v>
          </cell>
          <cell r="BJ7" t="str">
            <v>Działania administracyjne, które dotyczyć mogą ograniczenia presji antropogenicznej w odniesieniu do wszystkich elementów presji w zależności od zakresu wprowadzonych ograniczeń w strefach wyłączonych.</v>
          </cell>
          <cell r="BN7" t="str">
            <v>Działania administracyjne, które dotyczyć mogą ograniczenia presji antropogenicznej w odniesieniu do wszystkich elementów presji w zależności od zakresu wprowadzonych ograniczeń w strefach wyłączonych.</v>
          </cell>
          <cell r="BO7" t="str">
            <v>Ryby, ssaki, ptaki, siedliska na dnie morskim</v>
          </cell>
          <cell r="BQ7" t="str">
            <v>Ryby, ssaki, ptaki, siedliska na dnie morskim</v>
          </cell>
          <cell r="BR7" t="str">
            <v>Ryby, ssaki, ptaki, siedliska na dnie morskim</v>
          </cell>
          <cell r="BT7" t="str">
            <v>Ryby, ssaki, ptaki, siedliska na dnie morskim</v>
          </cell>
          <cell r="BU7" t="str">
            <v>Ryby, ssaki, ptaki, siedliska na dnie morskim</v>
          </cell>
          <cell r="BY7" t="str">
            <v>Ryby, ssaki, ptaki, siedliska na dnie morskim</v>
          </cell>
        </row>
        <row r="8">
          <cell r="B8" t="str">
            <v>KTM38_3</v>
          </cell>
          <cell r="C8" t="str">
            <v>D1</v>
          </cell>
          <cell r="D8" t="str">
            <v>Bioróżnorodność</v>
          </cell>
          <cell r="G8" t="str">
            <v xml:space="preserve">Kontrola zgodności decyzji administracyjnych z zapisami planu zagospodarownia przestrzennego obszarów morskich </v>
          </cell>
          <cell r="H8" t="str">
            <v>nowe</v>
          </cell>
          <cell r="I8" t="str">
            <v>związane z opracowaniem PZPOM</v>
          </cell>
          <cell r="R8" t="str">
            <v>Uwzględnianie uwarunkowań środowiskowych wynikających z zapisów planu zagospodarowania przestrzennego obszarów morskich przy wydawaniu decyzji administracyjnych związanych z działalnością mogącą mieć wpływ na środowisko morskie</v>
          </cell>
          <cell r="T8" t="str">
            <v>administracyjne, kontrolne</v>
          </cell>
          <cell r="V8" t="str">
            <v>Argumentacja zasadności działania: jakich decyzji to dotyczy, kto je wydaje i na rzecz kogo. Jakie będą konsekwencje dla posiadaczy decyzji. (IRMINA)</v>
          </cell>
          <cell r="W8" t="str">
            <v>IRMINA G.</v>
          </cell>
          <cell r="X8" t="str">
            <v xml:space="preserve">Dyrektywa Parlamentu Europejskiego i Rady 2011/92/UE z dnia 13 grudnia 2011 r. w sprawie oceny skutków wywieranych przez niektóre przedsięwzięcia publiczne i prywatne na środowisko , ustawa z dnia 3 października 2008 o udostępnianiu informacji o środowisku i jego ochronie, udziale społeczeństwa w ochronie środowiska i ocenach oddziaływania na środowisko; ustawy sektorowe (ustawa z dnia 27 marca 2003 r. o planowaniu i zagospodarowaniu przestrzennym, ustawa z dnia 18 lipca 2001 r. Prawo wodne, ustawa z dnia 7 lipca 1994 r. Prawo budowlane, ustawa z dnia 14 grudnia 2012 r. o odpadach, ustawa z dnia 9 czerwca 2011 r. Prawo geologiczne i górnicze) </v>
          </cell>
          <cell r="Y8" t="str">
            <v>Wymóg zacznie obowiązywać automatycznie na podstawie obecnie obowiązujących przepisów prawa od momentu przyjęcia planów zagospodarowania przestrzennego dla obszarów morskich</v>
          </cell>
          <cell r="Z8" t="str">
            <v>Bezterminowo</v>
          </cell>
          <cell r="AA8" t="str">
            <v>Obszary morskie RP</v>
          </cell>
          <cell r="AB8" t="str">
            <v>Aktualnie w 8 podakwenach subGES</v>
          </cell>
          <cell r="AC8" t="str">
            <v>W opracowaniach przygotowanych w UK oszacowano, iż zmiana urządzeń połowowych na bardziej „ekologiczne”, tj.: większe oczka w sieciach, systemy sortujące wymaga poniesienia kosztów technicnych w wysokości ok. 10% wartości połowów z trawlerów. W przypadku UK szacuje się, iż koszt ten wyniesie ok. 7,1 mln funtów rocznie. (1)</v>
          </cell>
          <cell r="AE8" t="str">
            <v xml:space="preserve">(1) Environmental economics
Support to sectoral policies: Water 
</v>
          </cell>
          <cell r="AF8" t="str">
            <v>Organy ochrony środowiska wskazane w art. 376 p.o.ś.</v>
          </cell>
          <cell r="AH8" t="str">
            <v>brak danych</v>
          </cell>
          <cell r="AI8" t="str">
            <v>Nie przewiduje się dodatkowego kosztu tego działania, z uwagi na jego specyfikę</v>
          </cell>
          <cell r="AK8" t="str">
            <v>budżet państwa</v>
          </cell>
          <cell r="AL8" t="str">
            <v>Działanie koordynowane lokalnie</v>
          </cell>
          <cell r="AM8" t="str">
            <v>NEW</v>
          </cell>
          <cell r="AU8" t="str">
            <v>brak cba</v>
          </cell>
          <cell r="AV8" t="str">
            <v>brak cba</v>
          </cell>
          <cell r="AW8" t="str">
            <v>brak cba</v>
          </cell>
          <cell r="AX8" t="str">
            <v>brak cba</v>
          </cell>
          <cell r="AY8" t="str">
            <v>D1, D3, D4, D6, D7, D11</v>
          </cell>
          <cell r="BC8" t="str">
            <v>opracowanie analityczno- prawne</v>
          </cell>
          <cell r="BD8" t="str">
            <v>Działania kontrolne, które dotyczyć mogą ograniczenia presji antropogenicznej w odniesieniu do wszystkich elementów presji w zależności od zakresu zapisów planu zagospodarownia przestrzennego obszarów morskich.</v>
          </cell>
          <cell r="BF8" t="str">
            <v>Działania kontrolne, które dotyczyć mogą ograniczenia presji antropogenicznej w odniesieniu do wszystkich elementów presji w zależności od zakresu zapisów planu zagospodarowania przestrzennego obszarów morskich</v>
          </cell>
          <cell r="BG8" t="str">
            <v>Działania kontrolne, które dotyczyć mogą ograniczenia presji antropogenicznej w odniesieniu do wszystkich elementów presji w zależności od zakresu zapisów planu zagospodarowania przestrzennego obszarów morskich</v>
          </cell>
          <cell r="BI8" t="str">
            <v>Działania kontrolne, które dotyczyć mogą ograniczenia presji antropogenicznej w odniesieniu do wszystkich elementów presji w zależności od zakresu zapisów planu zagospodarowania przestrzennego obszarów morskich</v>
          </cell>
          <cell r="BJ8" t="str">
            <v>Działania kontrolne, które dotyczyć mogą ograniczenia presji antropogenicznej w odniesieniu do wszystkich elementów presji w zależności od zakresu zapisów planu zagospodarowania przestrzennego obszarów morskich</v>
          </cell>
          <cell r="BN8" t="str">
            <v>Działania kontrolne, które dotyczyć mogą ograniczenia presji antropogenicznej w odniesieniu do wszystkich elementów presji w zależności od zakresu zapisów planu zagospodarowania przestrzennego obszarów morskich</v>
          </cell>
          <cell r="BO8" t="str">
            <v>Ryby, ssaki, ptaki, siedliska na dnie morskim</v>
          </cell>
          <cell r="BQ8" t="str">
            <v>Ryby, ssaki, ptaki, siedliska na dnie morskim</v>
          </cell>
          <cell r="BR8" t="str">
            <v>Ryby, ssaki, ptaki, siedliska na dnie morskim</v>
          </cell>
          <cell r="BT8" t="str">
            <v>Ryby, ssaki, ptaki, siedliska na dnie morskim</v>
          </cell>
          <cell r="BU8" t="str">
            <v>Ryby, ssaki, ptaki, siedliska na dnie morskim</v>
          </cell>
          <cell r="BY8" t="str">
            <v>Ryby, ssaki, ptaki, siedliska na dnie morskim</v>
          </cell>
        </row>
        <row r="9">
          <cell r="B9" t="str">
            <v xml:space="preserve"> KTM34_2</v>
          </cell>
          <cell r="C9" t="str">
            <v>D2</v>
          </cell>
          <cell r="D9" t="str">
            <v>Gatunki obce</v>
          </cell>
          <cell r="G9" t="str">
            <v xml:space="preserve">Identyfikacja oraz analiza dróg niezamierzonego wprowadzania lub rozprzestrzeniania się inwazyjnych gatunków obcych stwarzających zagrożenie dla Unii Europejskiej, na terytorium kraju z uwzględnieniem wód morskich
</v>
          </cell>
          <cell r="H9" t="str">
            <v>nowe</v>
          </cell>
          <cell r="K9" t="str">
            <v>tak</v>
          </cell>
          <cell r="R9" t="str">
            <v xml:space="preserve">Działanie polega na identyfikacji oraz analizie dróg niezamierzonego wprowadzania lub rozprzestrzeniania się inwazyjnych gatunków obcych, które wymagają działań priorytetowych. Obejmuje sporządzenie i wdrożenie planu działania w sprawie priorytetowych dróg przenoszenia inwazyjnych gatunków obcych, uwzględniającego gatunki obce pochodzące z wód balastowych.
</v>
          </cell>
          <cell r="T9" t="str">
            <v xml:space="preserve">Analiza/
działania administracyjne
</v>
          </cell>
          <cell r="U9" t="str">
            <v>połączyć z opracowaniem planów działania. Oszacować koszt</v>
          </cell>
          <cell r="V9" t="str">
            <v>brak CBA, opracowanie studialne</v>
          </cell>
          <cell r="X9"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9" t="str">
            <v xml:space="preserve">Sporządzenie analizy dróg i wektorów introdukcji obcych gatunków do Polski z uwzględnieniem uwarunkowań wynikających z Międzynarodowej konwencji o kontroli i postępowaniu z wodami i osadami balastowymi ze statków (BWM 2004) i i wytycznych IMO dotyczących praktyki kontroli i postępowania z organizmami poroślowymi na statkach
</v>
          </cell>
          <cell r="Z9" t="str">
            <v xml:space="preserve">2016 - 2020 - działanie ciągłe 
</v>
          </cell>
          <cell r="AA9" t="str">
            <v>Terytorium całego kraju wraz z obszarami morskimi RP</v>
          </cell>
          <cell r="AB9" t="str">
            <v>brak oceny</v>
          </cell>
          <cell r="AC9" t="str">
            <v xml:space="preserve">Zapobieganie, zmniejszanie i wyeliminowanieryzyka wprowadzania szkodliwych organizmów morskich i patogenów
</v>
          </cell>
          <cell r="AF9" t="str">
            <v>Minister właściwy ds. środowiska w uzgodnieniu z Ministrem właściwym ds. gospodarki morskiej w zakresie dotyczącym konwencji BWM i współpracy z Międzynarodową Organizacją Morską (IMO)</v>
          </cell>
          <cell r="AG9" t="str">
            <v>nie</v>
          </cell>
          <cell r="AH9">
            <v>300000</v>
          </cell>
          <cell r="AI9" t="str">
            <v>Koszty wykonania opracowania studialnego</v>
          </cell>
          <cell r="AK9" t="str">
            <v>budżet państwa</v>
          </cell>
          <cell r="AL9" t="str">
            <v>Działanie koordynowane lokalnie</v>
          </cell>
          <cell r="AM9" t="str">
            <v>Ministers</v>
          </cell>
          <cell r="AQ9" t="str">
            <v>Yes?</v>
          </cell>
          <cell r="AU9" t="str">
            <v>brak cba</v>
          </cell>
          <cell r="AV9" t="str">
            <v>brak cba</v>
          </cell>
          <cell r="AW9" t="str">
            <v>brak cba</v>
          </cell>
          <cell r="AX9" t="str">
            <v>brak cba</v>
          </cell>
          <cell r="AY9" t="str">
            <v>D2</v>
          </cell>
          <cell r="AZ9" t="str">
            <v>W29, Af29?, Ah29?</v>
          </cell>
          <cell r="BC9" t="str">
            <v>opracowanie studialne</v>
          </cell>
          <cell r="BE9" t="str">
            <v>Opracowanie studialne nakierowane na ograniczenie presji antropogenicznej związanej z niezamierzonym wprowadzaniem obcych gatunków inwazyjnych i ich rozprzestrzenianiem się.</v>
          </cell>
          <cell r="BP9" t="str">
            <v>Ryby, siedliska w słupie wody, siedliska na dnie morskim</v>
          </cell>
        </row>
        <row r="10">
          <cell r="B10" t="str">
            <v xml:space="preserve"> KTM34_3</v>
          </cell>
          <cell r="C10" t="str">
            <v>D2</v>
          </cell>
          <cell r="D10" t="str">
            <v>Gatunki obce</v>
          </cell>
          <cell r="G10" t="str">
            <v>Edukacja akwarystów w zakresie zagrożeń związnych z uwalnianiem okazów obcych gatunków inwazyjnych do środowiska naturalnego</v>
          </cell>
          <cell r="H10" t="str">
            <v>nowe</v>
          </cell>
          <cell r="R10" t="str">
            <v>Wyprodukowanie i dystrybucja materiałów informacyjnych (ulotek, folderów) oraz produkcja spotów informacyjnych prezentowanych w mediach.</v>
          </cell>
          <cell r="T10" t="str">
            <v>edukacyjne</v>
          </cell>
          <cell r="U10" t="str">
            <v>Asia wpisze założenia do szacunku kosztów</v>
          </cell>
          <cell r="X10" t="str">
            <v xml:space="preserve">Rozporządzenie Parlamentu Europejskiego i Rady UE nr 1143/2014 z dnia 22 października 2014 r. w sprawie działań zapobiegawczych i zaradczych w odniesieniu do wprowadzania i rozprzestrzeniania inwazyjnych gatunków obcych Konwencja o różnorodności biologicznej sporządzona w Rio de Janeiro dnia 5 czerwca 1992 r. (Dz.U. 2002 nr 184 poz. 1532)
</v>
          </cell>
          <cell r="Y10" t="str">
            <v>Przeprowadzanie akcji uświadamiającej w społeczeństwie a szczególnie wśród akwarystów i klientów sklepów zoologicznych o zagrożeniach związanych z uwalnianiem obcych gatunków inwazyjnych do środowiska naturalnego z naciskiem na celowe lub przypadkowe uwalnianie organizmów wodnych (ulotki informacyjne, spoty informacyjne)</v>
          </cell>
          <cell r="Z10" t="str">
            <v xml:space="preserve">2016 - 2020 - działanie ciągłe 
</v>
          </cell>
          <cell r="AA10" t="str">
            <v>Terytorium całego kraju wraz z obszarami morskimi RP</v>
          </cell>
          <cell r="AB10" t="str">
            <v>brak oceny</v>
          </cell>
          <cell r="AF10" t="str">
            <v>Minister właściwy ds. środowiska</v>
          </cell>
          <cell r="AH10">
            <v>8900</v>
          </cell>
          <cell r="AI10" t="str">
            <v>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cell r="AK10" t="str">
            <v xml:space="preserve">Ministerstwo Środowiska/NFOŚiGW
</v>
          </cell>
          <cell r="AL10" t="str">
            <v>Działanie koordynowane lokalnie</v>
          </cell>
          <cell r="AM10" t="str">
            <v>NEW</v>
          </cell>
          <cell r="AQ10" t="str">
            <v>Yes</v>
          </cell>
          <cell r="AS10" t="str">
            <v>No</v>
          </cell>
          <cell r="AU10">
            <v>1</v>
          </cell>
          <cell r="AV10">
            <v>4</v>
          </cell>
          <cell r="AW10">
            <v>2</v>
          </cell>
          <cell r="AX10">
            <v>1</v>
          </cell>
          <cell r="AY10" t="str">
            <v>D2</v>
          </cell>
          <cell r="BE10" t="str">
            <v>Działanie edukacyjne nakierowane na ograniczenie presji antropogenicznej związanej z  wprowadzaniem obcych gatunków inwazyjnych.</v>
          </cell>
          <cell r="BP10" t="str">
            <v>Ryby</v>
          </cell>
        </row>
        <row r="11">
          <cell r="B11" t="str">
            <v>KTM34_4</v>
          </cell>
          <cell r="C11" t="str">
            <v>D2</v>
          </cell>
          <cell r="D11" t="str">
            <v>Gatunki obce</v>
          </cell>
          <cell r="G11" t="str">
            <v>Wdrożenie wytycznych IMO dotyczących praktyki kontroli i zarządzania 'biofoulingiem' (systemy przeciwporostowe na statkach)</v>
          </cell>
          <cell r="H11" t="str">
            <v>nowe</v>
          </cell>
          <cell r="N11" t="str">
            <v>Wstępnie popieramy wpisanie tego działania, lecz z racji tego, iż jest to propozycja autorów programu i będzie dotyczyć naszego sektora, chcielibyśmy poznać więcej szczegółów, by móc ostatecznie to potwierdzić. Zatem proszę o kilka zdań dot. tego działania ze strony autorów.</v>
          </cell>
          <cell r="R11" t="str">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ell>
          <cell r="T11" t="str">
            <v>prawne, administracyjne, edukacyjne</v>
          </cell>
          <cell r="V11" t="str">
            <v>Doprecyzować: skala zjawiska, ocena stopnia redukcji presji przez działanie, w zakresie kontroli - oszacowanie częstoliwości kontroli i kosztów koniecznych do poniesienia przez armatorów w wyniku kontroli (P.GRUSZKA)</v>
          </cell>
          <cell r="W11" t="str">
            <v>PIOTR GRUSZKA</v>
          </cell>
          <cell r="X11" t="str">
            <v xml:space="preserve">Rozporządzenie Parlamentu Europejskiego i Rady UE nr 1143/2014 z dnia 22 października 2014 r. w sprawie działań zapobiegawczych i zaradczych w odniesieniu do wprowadzania i rozprzestrzeniania inwazyjnych gatunków obcych </v>
          </cell>
          <cell r="Y11" t="str">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ell>
          <cell r="Z11" t="str">
            <v xml:space="preserve">2016 - 2020 - działanie ciągłe 
</v>
          </cell>
          <cell r="AA11" t="str">
            <v>Obszary morskie RP, porty i przystanie morskie</v>
          </cell>
          <cell r="AB11" t="str">
            <v>brak oceny</v>
          </cell>
          <cell r="AF11" t="str">
            <v>Minister właściwy ds. środowiska w uzgodnieniu z Ministrem właściwym ds. gospodarki morskiej w zakresie dotyczącym zaleceń IMO</v>
          </cell>
          <cell r="AH11">
            <v>133500000</v>
          </cell>
          <cell r="AI11" t="str">
            <v xml:space="preserve">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cell r="AK11" t="str">
            <v>budżet państwa</v>
          </cell>
          <cell r="AL11" t="str">
            <v>Działanie koordynowane lokalnie</v>
          </cell>
          <cell r="AM11" t="str">
            <v>NEW</v>
          </cell>
          <cell r="AQ11" t="str">
            <v>Nie. Opracowanie studialne, należy określić szacunek kosztów.</v>
          </cell>
          <cell r="AS11" t="str">
            <v>No</v>
          </cell>
          <cell r="AU11" t="str">
            <v>brak cba</v>
          </cell>
          <cell r="AV11" t="str">
            <v>brak cba</v>
          </cell>
          <cell r="AW11" t="str">
            <v>brak cba</v>
          </cell>
          <cell r="AX11" t="str">
            <v>brak cba</v>
          </cell>
          <cell r="AY11" t="str">
            <v>D2</v>
          </cell>
          <cell r="AZ11" t="str">
            <v>AN31</v>
          </cell>
          <cell r="BC11" t="str">
            <v>opracowanie administracyjne, prawne, edukacyjne</v>
          </cell>
          <cell r="BE11" t="str">
            <v>Działanie kontrolne nakierowane na ograniczenie presji antropogenicznej związanej z  wprowadzaniem obcych gatunków inwazyjnych.</v>
          </cell>
          <cell r="BP11" t="str">
            <v>Siedliska w słupie wody, siedliska na dnie morskim</v>
          </cell>
        </row>
        <row r="12">
          <cell r="B12" t="str">
            <v xml:space="preserve"> KTM34_5</v>
          </cell>
          <cell r="C12" t="str">
            <v>D2</v>
          </cell>
          <cell r="D12" t="str">
            <v>Gatunki obce</v>
          </cell>
          <cell r="G12" t="str">
            <v>Opracowanie planów działania w celu zmniejszenia wpływu gatunków inwazyjnych, wraz z okresleniem stanu obecnego zagrożenia ze strony gatunków obcych</v>
          </cell>
          <cell r="H12" t="str">
            <v>nowe</v>
          </cell>
          <cell r="I12" t="str">
            <v>połączyć z 3 wyżej</v>
          </cell>
          <cell r="K12" t="str">
            <v>tak</v>
          </cell>
          <cell r="R12" t="str">
            <v>1) Uzgodnienie zasad regularnego uaktualniania wykazu inwazyjnych gatunków obcych stwarzających zagrożenie dla Unii, z uwzględnieniem usprawnień w działaniu PMŚ w odniesieniu do gatunków obcych zagrażajacych polskim obszarom morskim, 2) Opracowanie generalnego planu zwalczania potencjalnie inwazyjnych gatunków na wodach POM z uwzględnieniem specyfiki grupy systematycznej/formacji ekologicznej do organizmy danego gatunku (potencjalnie) inwazyjnego do których mogą należeć, 3) Przeprowadzenie testowych działań eliminacyjnych na wybranym gatunku inwazyjnym, powszechnie już zasiedlajacym POM (np. babka śniadogłowa Neogobius melanostomus czy krewetka atlantycka Palaemon elegans) - ze wskazaniem na możliwości komercyjnego wykorzystania eliminowanego gatunku</v>
          </cell>
          <cell r="T12" t="str">
            <v>administracyjne</v>
          </cell>
          <cell r="V12" t="str">
            <v>brak CBA, opracowanie studialne</v>
          </cell>
          <cell r="X12" t="str">
            <v xml:space="preserve">Rozporządzenie Parlamentu Europejskiego i Rady UE nr 1143/2014 z dnia 22 października 2014 r. w sprawie działań zapobiegawczych i zaradczych w odniesieniu 
</v>
          </cell>
          <cell r="Y12" t="str">
            <v>Opracowanie środków eliminacji ze środowiska naturalnego organizmów należących do inwazyjnych gatunków obcych oraz finansowe, czasowe, przestrzenne i przedmiotowe ramy ich zastosowania.</v>
          </cell>
          <cell r="Z12" t="str">
            <v xml:space="preserve">2016 - 2020 - działanie ciągłe 
</v>
          </cell>
          <cell r="AA12" t="str">
            <v>Terytorium całego kraju wraz z obszarami morskimi RP</v>
          </cell>
          <cell r="AB12" t="str">
            <v>brak oceny</v>
          </cell>
          <cell r="AF12" t="str">
            <v xml:space="preserve">Minister właściwy ds. środowiska </v>
          </cell>
          <cell r="AH12">
            <v>500000</v>
          </cell>
          <cell r="AI12" t="str">
            <v>Koszt opracowania studialnego</v>
          </cell>
          <cell r="AK12" t="str">
            <v>budżet państwa</v>
          </cell>
          <cell r="AL12" t="str">
            <v>Działanie koordynowane lokalnie</v>
          </cell>
          <cell r="AM12" t="str">
            <v>NEW</v>
          </cell>
          <cell r="AQ12" t="str">
            <v>Nie. Opracowanie studialne, należy określić szacunek kosztów.</v>
          </cell>
          <cell r="AS12" t="str">
            <v>No</v>
          </cell>
          <cell r="AU12" t="str">
            <v>brak cba</v>
          </cell>
          <cell r="AV12" t="str">
            <v>brak cba</v>
          </cell>
          <cell r="AW12" t="str">
            <v>brak cba</v>
          </cell>
          <cell r="AX12" t="str">
            <v>brak cba</v>
          </cell>
          <cell r="AY12" t="str">
            <v>D2</v>
          </cell>
          <cell r="AZ12" t="str">
            <v>AN32</v>
          </cell>
          <cell r="BC12" t="str">
            <v>opracowanie studialne</v>
          </cell>
          <cell r="BE12" t="str">
            <v>Opracowanie studialne nakierowane na ograniczenie presji antropogenicznej związanej z  wprowadzaniem obcych gatunków inwazyjnych i ich rozprzestrzenianiem się.</v>
          </cell>
          <cell r="BP12" t="str">
            <v>Ryby, siedliska w słupie wody, siedliska na dnie morskim</v>
          </cell>
        </row>
        <row r="13">
          <cell r="B13" t="str">
            <v xml:space="preserve"> KTM34_8</v>
          </cell>
          <cell r="C13" t="str">
            <v>D2</v>
          </cell>
          <cell r="D13" t="str">
            <v>Gatunki obce</v>
          </cell>
          <cell r="G13" t="str">
            <v>Zapobieżenia ucieczce gatunków obców z akwakultur</v>
          </cell>
          <cell r="H13" t="str">
            <v>nowe</v>
          </cell>
          <cell r="K13" t="str">
            <v>tak</v>
          </cell>
          <cell r="R13" t="str">
            <v xml:space="preserve">1) Wyprodukowanie i dystrybucja materiałów informacyjnych (ulotek, folderów) oraz 2) opracownie katalogu możliwych działań technicznych, organizacyjnych i prawnych zostrzających procedury zabezpieczjące obiekty, gdzie prowadzi się hodwlę lub chów obcych gatunków na wodach otwartych.   </v>
          </cell>
          <cell r="T13" t="str">
            <v>Analiza/działania prawne, administracyjne i edukacyjne</v>
          </cell>
          <cell r="V13" t="str">
            <v>Czy to jest opracowanie studialne? Jaki jest zakres działania. (DHI)</v>
          </cell>
          <cell r="W13" t="str">
            <v>DHI</v>
          </cell>
          <cell r="X13" t="str">
            <v xml:space="preserve">Rozporządzenie Parlamentu Europejskiego i Rady UE nr 1143/2014 z dnia 22 października 2014 r. w sprawie działań zapobiegawczych i zaradczych w odniesieniu do wprowadzania i rozprzestrzeniania inwazyjnych gatunków obcych </v>
          </cell>
          <cell r="Y13" t="str">
            <v>Opracowanie działań edukacyjnych oraz procedur i środków technicznych minimalizujących wpływ akwakultury na ekosystemy wodne powodowany przez ucieczki osobników/przypadkowe uwolnienia obcych gatunków hodowanych w obiektach na wodach otwartych.</v>
          </cell>
          <cell r="Z13" t="str">
            <v xml:space="preserve">2016 - 2020 - działanie ciągłe 
</v>
          </cell>
          <cell r="AA13" t="str">
            <v>Terytorium całego kraju wraz z obszarami morskimi RP</v>
          </cell>
          <cell r="AB13" t="str">
            <v>brak oceny</v>
          </cell>
          <cell r="AF13" t="str">
            <v>Minister właściwy ds. gospodarki morskiej (we współpracy z Ministrem właściwym ds. rybołówstwa)</v>
          </cell>
          <cell r="AH13">
            <v>200000</v>
          </cell>
          <cell r="AI13" t="str">
            <v>Koszt opracowania studialnego</v>
          </cell>
          <cell r="AK13" t="str">
            <v>budżet państwa</v>
          </cell>
          <cell r="AL13" t="str">
            <v>Działanie koordynowane lokalnie</v>
          </cell>
          <cell r="AQ13" t="str">
            <v>Nie. Opracowanie studialne, należy określić szacunek kosztów.</v>
          </cell>
          <cell r="AU13" t="str">
            <v>brak cba</v>
          </cell>
          <cell r="AV13" t="str">
            <v>brak cba</v>
          </cell>
          <cell r="AW13" t="str">
            <v>brak cba</v>
          </cell>
          <cell r="AX13" t="str">
            <v>brak cba</v>
          </cell>
          <cell r="AY13" t="str">
            <v>D2</v>
          </cell>
          <cell r="AZ13" t="str">
            <v>AN35</v>
          </cell>
          <cell r="BC13" t="str">
            <v>opracowanie studialne</v>
          </cell>
        </row>
        <row r="14">
          <cell r="B14" t="str">
            <v>KTM14_3</v>
          </cell>
          <cell r="C14" t="str">
            <v>D3</v>
          </cell>
          <cell r="D14" t="str">
            <v>Komercyjnie eksploatowane gatunki ryb i bezkręgowców</v>
          </cell>
          <cell r="F14" t="str">
            <v xml:space="preserve">Promowanie Polskiego Kodeksu Odpowiedzialnego Rybołówstwa (PKOR) wśród polskich rybaków. Polski Kodeks Odpowiedzialnego Rybołówstwa został opracowany wspólnie przy udziale Morskiego Instytutu Rybackiego i Państwowego Instytutu Badawczego, a podpisano go w dniu 7 grudnia 2011 roku: Kołobrzeska Grupa Producentów Ryb, Darłowska Grupa Producentów Ryb i Armatorów Łodzi Rybackich, Krajowa Izba Producentów Ryb z Ustki oraz Organizacja Producentów Rybnych Władysławowo. Łącznie, organizacje te skupiają 274 jednostki rybackie. </v>
          </cell>
          <cell r="G14" t="str">
            <v xml:space="preserve">Promowanie Polskiego Kodeksu Odpowiedzialnego  Rybołówstwa
</v>
          </cell>
          <cell r="H14" t="str">
            <v>nowe</v>
          </cell>
          <cell r="R14" t="str">
            <v xml:space="preserve">Promowanie Polskiego Kodeksu Odpowiedzialnego  Rybołówstwa
</v>
          </cell>
          <cell r="T14" t="str">
            <v>administracyjne, edukacyjne</v>
          </cell>
          <cell r="U14" t="str">
            <v>SKS oszacuje</v>
          </cell>
          <cell r="V14" t="str">
            <v>Jaki to ma wpływ na interesariuszy? (IRMINA). Czy za granicą odniosły efekt Kodeksy Dobrych Praktych w zakresie Rybołówstwa, jeśli tak to jaki (George)</v>
          </cell>
          <cell r="W14" t="str">
            <v>DHI – CEFAS – GEORG Engelhard | suport: Wojciech Kiewisz</v>
          </cell>
          <cell r="Y14" t="str">
            <v xml:space="preserve">Kampania promocyjna adresowana do rybaków indywidualnych, organizacji rybaków oraz ogółu społeczeństwa </v>
          </cell>
          <cell r="Z14" t="str">
            <v>Działania ciągłe</v>
          </cell>
          <cell r="AA14" t="str">
            <v>Obszary morskie RP</v>
          </cell>
          <cell r="AB14" t="str">
            <v>Ocena łączna w w8 podakwenach: subGES</v>
          </cell>
          <cell r="AC14" t="str">
            <v>Działanie przyczyni się do zmniejszenia presji antropogenicznej generowanej przez sektor rybołówstwa.</v>
          </cell>
          <cell r="AF14" t="str">
            <v>Minister właściwy ds. rybołówstwa</v>
          </cell>
          <cell r="AH14">
            <v>248800</v>
          </cell>
          <cell r="AI14" t="str">
            <v>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cell r="AJ14" t="str">
            <v xml:space="preserve">Dane z województwa pomorskiego, warmińsko-mazurskiego i zachodnio-pomorskiego; dokument pn.: "Gospodarka morska w 2013r"  opracowany przez Główny Urząd Statystyczny; oferty agencji reklamowych, cennik TVP </v>
          </cell>
          <cell r="AK14" t="str">
            <v>Europejski Fundusz MR w ramach Programu Operacyjnego Ryby 2014-2020, zidentyfikowana potrzeba 3.2. Szkolenia dla rybaków z zakresu nowych technologii oraz wykonywania bezpiecznej żeglugi i rybołóstwa i 3.3. Podniesienie świadomości podmiotów rybackich na temat konieczności przekazywania danych i ich rzetelności w ramach Priorytetu: Promowanie rybołóstwa zrównoważonego środowiskowo, zasobooszczędnościowego, innowacyjnego, konkurencyjnego i opartego na wiedzy</v>
          </cell>
          <cell r="AL14" t="str">
            <v>Działanie koordynowane lokalnie</v>
          </cell>
          <cell r="AM14" t="str">
            <v>NEW</v>
          </cell>
          <cell r="AQ14" t="str">
            <v>Analiza jakościowa</v>
          </cell>
          <cell r="AU14">
            <v>1</v>
          </cell>
          <cell r="AV14">
            <v>4</v>
          </cell>
          <cell r="AW14">
            <v>1</v>
          </cell>
          <cell r="AX14">
            <v>2</v>
          </cell>
          <cell r="AY14" t="str">
            <v>D1 D3 D4</v>
          </cell>
          <cell r="BD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F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G14" t="str">
            <v>Działanie edukacyjne związane z promocją zachowań rybaków wymaganych dla ochrony bioróżnorodności oraz utrzymania populacji komercyjnie eksploatowanych ryb. Ograniczenie presji wywieranej przez człowieka w odniesieniu do elementów oceny stanu bioróżnorodności, łańcucha troficznego, komercyjnego pozyskiwania organizmów morskich.</v>
          </cell>
          <cell r="BO14" t="str">
            <v>Ryby, ptaki, ssaki</v>
          </cell>
          <cell r="BQ14" t="str">
            <v>Ryby, ptaki, ssaki</v>
          </cell>
          <cell r="BR14" t="str">
            <v>Ryby, ptaki, ssaki</v>
          </cell>
        </row>
        <row r="15">
          <cell r="AC15">
            <v>29350000</v>
          </cell>
        </row>
        <row r="16">
          <cell r="B16" t="str">
            <v>KTM33_1</v>
          </cell>
          <cell r="C16" t="str">
            <v>D5</v>
          </cell>
          <cell r="D16" t="str">
            <v>Eutrofizacja</v>
          </cell>
          <cell r="G16" t="str">
            <v>Rozwój i promocja stosowania przez statki ciekłego gazu ziemnego jako paliwa</v>
          </cell>
          <cell r="H16" t="str">
            <v>nowe</v>
          </cell>
          <cell r="R16" t="str">
            <v xml:space="preserve">Wyposażanie statków w urządzenia pozwalające na stosowanie  ciekłego gazu ziemnego (LNG) jako paliwa. Budowa niezbędnej infrastruktury portowej w zakresie bunkrowania statków LNG.
</v>
          </cell>
          <cell r="T16" t="str">
            <v>techniczne, edukacyjne</v>
          </cell>
          <cell r="U16" t="str">
            <v>Wojtek Kurowski znalazł</v>
          </cell>
          <cell r="V16" t="str">
            <v xml:space="preserve">Czy były takie działania podejmowane za granicą? Jakie są koszty zmiany technologicznej na statkach (ropa na gaz): inwestycyjne i eksploatacyjne. Jaka jest redukcja emisji azotu? (George) (ANDERS, FRANK). </v>
          </cell>
          <cell r="W16" t="str">
            <v>Anders Ch. Ericsen / Flemming Mohlenberg / Georg Engelhard</v>
          </cell>
          <cell r="X16" t="str">
            <v xml:space="preserve">Dyrektywa Parlamentu Europejskiego i Rady 2014/94/UE z dnia 22 października 2014 r. w sprawie rozwoju infrastruktury paliw alternatywnychMiędzynarodowa konwencja o zapobieganiu zanieczyszczaniu morza przez statki wraz z Protokołem uzupełniającym do konwencji z 1997 r. (Dz. U. z 2005 r. Nr 202, poz. 1679)
</v>
          </cell>
          <cell r="Y16" t="str">
            <v xml:space="preserve">Przygotowanie przez Ministra Gospodarki Krajowych ram polityki rozwoju paliw alternatywnych do 2020 r. Wprowadzenie zmian prawnych. Działania inwestycyjne na terenie portów i na statkach
</v>
          </cell>
          <cell r="Z16" t="str">
            <v xml:space="preserve">Do końca 2025 r. dla portów morskich
</v>
          </cell>
          <cell r="AA16" t="str">
            <v xml:space="preserve">Obszary morskie RP, porty i przystanie morskie
</v>
          </cell>
          <cell r="AB16" t="str">
            <v>W 7 podakwenach subGES, w 1 podakwenie GES.</v>
          </cell>
          <cell r="AC16" t="str">
            <v>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AD16">
            <v>458380</v>
          </cell>
          <cell r="AE16" t="str">
            <v>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AF16" t="str">
            <v xml:space="preserve">Minister właściwy ds. energii/ Minister właściwy ds. gospodarki morskiej </v>
          </cell>
          <cell r="AG16" t="str">
            <v>nie</v>
          </cell>
          <cell r="AH16">
            <v>10000</v>
          </cell>
          <cell r="AI16" t="str">
            <v>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cell r="AJ16" t="str">
            <v>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AK16" t="str">
            <v xml:space="preserve">Źródła finansowania działań administracyjnych i prawnych w ramach bieżących działań MG/MIiR. Źródła finansowania związane z realizacją inwestycji konieczne do określenia
</v>
          </cell>
          <cell r="AL16" t="str">
            <v>Działanie koordynowane regionalnie w ramach konwencji o ochronie środowiska morskiego obszaru Morza Bałtyckiego (HELCOM, Helsinki 09.04.1992).</v>
          </cell>
          <cell r="AM16" t="str">
            <v>Ministries</v>
          </cell>
          <cell r="AN16" t="str">
            <v>TAK</v>
          </cell>
          <cell r="AQ16" t="str">
            <v>Yes</v>
          </cell>
          <cell r="AS16" t="str">
            <v>No</v>
          </cell>
          <cell r="AU16">
            <v>1</v>
          </cell>
          <cell r="AV16">
            <v>4</v>
          </cell>
          <cell r="AW16">
            <v>1</v>
          </cell>
          <cell r="AX16">
            <v>3</v>
          </cell>
          <cell r="AY16" t="str">
            <v>D1, D3, D4, D6</v>
          </cell>
          <cell r="AZ16" t="str">
            <v>AB46, AD46, AH46, AI46</v>
          </cell>
          <cell r="BD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6"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6"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6" t="str">
            <v>Ryby, siedliska w słupie wody, siedliska na dnie morskim</v>
          </cell>
          <cell r="BQ16" t="str">
            <v>Ryby, siedliska w słupie wody, siedliska na dnie morskim</v>
          </cell>
          <cell r="BR16" t="str">
            <v>Ryby, siedliska w słupie wody, siedliska na dnie morskim</v>
          </cell>
          <cell r="BS16" t="str">
            <v>Ryby, siedliska w słupie wody, siedliska na dnie morskim</v>
          </cell>
          <cell r="BT16" t="str">
            <v>Ryby, siedliska w słupie wody, siedliska na dnie morskim</v>
          </cell>
        </row>
        <row r="17">
          <cell r="B17" t="str">
            <v>KTM33_2</v>
          </cell>
          <cell r="C17" t="str">
            <v>D5</v>
          </cell>
          <cell r="D17" t="str">
            <v>Eutrofizacja</v>
          </cell>
          <cell r="G17" t="str">
            <v>Rozwój infrastruktury portowej służącej dostarczaniu energii elektrycznej z nabrzeża na statki</v>
          </cell>
          <cell r="H17" t="str">
            <v>nowe</v>
          </cell>
          <cell r="R17" t="str">
            <v xml:space="preserve">Zasilanie statków z nabrzeża oraz przystosowanie statków do korzystania z tej infrastruktury
</v>
          </cell>
          <cell r="T17" t="str">
            <v>techniczne</v>
          </cell>
          <cell r="U17" t="str">
            <v>Adam rozpoznaje</v>
          </cell>
          <cell r="V17" t="str">
            <v xml:space="preserve">Czy były takie działania podejmowane za granicą? Jakie są koszty zmiany technologicznej na statkach i w portach: inwestycyjne i eksploatacyjne. (George) (ANDERS, FRANK). </v>
          </cell>
          <cell r="W17" t="str">
            <v>Anders Ch. Ericsen / Flemming Mohlenberg /Georg Engelhard</v>
          </cell>
          <cell r="X17" t="str">
            <v xml:space="preserve">Dyrektywa Parlamentu Europejskiego i Rady 2014/94/UE z dnia 22 października 2014 r. w sprawie rozwoju infrastruktury paliw alternatywnych
</v>
          </cell>
          <cell r="Y17" t="str">
            <v xml:space="preserve">Opracowanie analizy w zakresie opłacalności budowy infrastruktury w tym zakresie. Budowa lub przystosowanie infrastruktury portowej oraz przystosowanie statków.
</v>
          </cell>
          <cell r="Z17" t="str">
            <v>Dla portów morskich do końca 2025 r., uzależnione będzie to od zapotrzebowania.</v>
          </cell>
          <cell r="AA17" t="str">
            <v xml:space="preserve">Porty i przystanie morskie
</v>
          </cell>
          <cell r="AB17" t="str">
            <v>W 7 podakwenach subGES, w 1 podakwenie GES.</v>
          </cell>
          <cell r="AC17" t="str">
            <v xml:space="preserve">Redukcja emisji dwutlenku węgla, tlenków azotu, związków siarki i pyłów ze spalania paliwa przez statek cumowany w porcie. Poprawa jakości powietrza w portach. Zmniejszenie poziomu hałasu i ibracji Możliwość przeglądu silników statków podczas postoju. Wdrożenie infrastruktury umożliwiającej zasilanie statków energią elektryczną, w takim stopniu, aby podczas postoju w porcie statki nie musiały wykorzystywać własnych generatorów do wytwarzania energii powoduje podniesienie walorów zarówno użytkowych portów dla statków morskich i śródlądowych  jak i walorów turystycznych. Przyczynia się to do zwiększenie zainteresowania portem i przystaniami armatorów statków morskich i śródlądowych oraz sportowo-żeglarskich. W konsekwencji pozwala to na rozwój portów morskich.
</v>
          </cell>
          <cell r="AE17" t="str">
            <v>Ankiety przeprowadzone wśród polskich portów morskich.</v>
          </cell>
          <cell r="AF17" t="str">
            <v xml:space="preserve">Minister właściwy ds. energii/Minister właściwy ds. gospodarki morskiej </v>
          </cell>
          <cell r="AG17" t="str">
            <v>nie</v>
          </cell>
          <cell r="AH17">
            <v>8000000</v>
          </cell>
          <cell r="AI17" t="str">
            <v>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cell r="AJ17" t="str">
            <v>Ankiety przeprowadzone wśród polskich mortów morskich.</v>
          </cell>
          <cell r="AK17" t="str">
            <v xml:space="preserve">W ramach działań portów. Źródła finansowania związane z realizacją inwestycji konieczne do określenia
</v>
          </cell>
          <cell r="AL17" t="str">
            <v>Działanie koordynowane lokalnie</v>
          </cell>
          <cell r="AM17" t="str">
            <v>Ministries</v>
          </cell>
          <cell r="AS17" t="str">
            <v>No</v>
          </cell>
          <cell r="AT17" t="str">
            <v>Neglectible influence on eutrophication. No data for CBA. Development of a plan could be possible instead of infrastructure.</v>
          </cell>
          <cell r="AU17">
            <v>1</v>
          </cell>
          <cell r="AV17">
            <v>2</v>
          </cell>
          <cell r="AW17">
            <v>3</v>
          </cell>
          <cell r="AX17">
            <v>3</v>
          </cell>
          <cell r="AY17" t="str">
            <v>D1, D3, D4, D6</v>
          </cell>
          <cell r="AZ17" t="str">
            <v>Y47</v>
          </cell>
          <cell r="BD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F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G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H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I17"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 Dodatkowo działanie służy zmniejszeniu poziomu hałasu i wibracji.</v>
          </cell>
          <cell r="BO17" t="str">
            <v>Ryby, siedliska w słupie wody, siedliska na dnie morskim</v>
          </cell>
          <cell r="BQ17" t="str">
            <v>Ryby, siedliska w słupie wody, siedliska na dnie morskim</v>
          </cell>
          <cell r="BR17" t="str">
            <v>Ryby, siedliska w słupie wody, siedliska na dnie morskim</v>
          </cell>
          <cell r="BS17" t="str">
            <v>Ryby, siedliska w słupie wody, siedliska na dnie morskim</v>
          </cell>
          <cell r="BT17" t="str">
            <v>Ryby, siedliska w słupie wody, siedliska na dnie morskim</v>
          </cell>
        </row>
        <row r="18">
          <cell r="B18" t="str">
            <v>KTM33_3</v>
          </cell>
          <cell r="C18" t="str">
            <v>D5</v>
          </cell>
          <cell r="D18" t="str">
            <v>Eutrofizacja</v>
          </cell>
          <cell r="G18" t="str">
            <v>Wspieranie dalszych działań podejmowanych na forum IMO w sprawie ustanowienia obszarów kontroli emisji tlenków azotu (NECA -NOx emission control area)</v>
          </cell>
          <cell r="H18" t="str">
            <v>nowe</v>
          </cell>
          <cell r="L18" t="str">
            <v>brak CBA</v>
          </cell>
          <cell r="R18" t="str">
            <v xml:space="preserve">Wprowadzenie odpowiednich zmian do konwencji o zapobieganiu zanieczyszczaniu morza przez statki
</v>
          </cell>
          <cell r="T18" t="str">
            <v>prawne, administracyjne</v>
          </cell>
          <cell r="U18" t="str">
            <v>koszt oszacujemy</v>
          </cell>
          <cell r="V18" t="str">
            <v>ocena jakościowa, brak pytań</v>
          </cell>
          <cell r="X18" t="str">
            <v xml:space="preserve">Międzynarodowa konwencja o zapobieganiu zanieczyszczaniu morza przez statki wraz z Protokołem uzupełniającym do Konwencji z 1997 r. (Dz. U. z 2005 r. Nr 202, poz. 1679)
</v>
          </cell>
          <cell r="Y18" t="str">
            <v xml:space="preserve">Negocjacje na forum Międzynarodowej Organizacji Morskiej (IMO)
</v>
          </cell>
          <cell r="Z18" t="str">
            <v>2016 - 2021 r.</v>
          </cell>
          <cell r="AA18" t="str">
            <v>Morze Bałtyckie</v>
          </cell>
          <cell r="AB18" t="str">
            <v>W 7 podakwenach subGES, w 1 podakwenie GES.</v>
          </cell>
          <cell r="AC18" t="str">
            <v xml:space="preserve">Redukcja emisji związków azotu przez statki poruszające się na obszarach morskich, a co się z tym wiąże redukcja emisji związków powodujących eutrofizację wód.
</v>
          </cell>
          <cell r="AF18" t="str">
            <v>Minister właściwy ds. gospodarki morskiej</v>
          </cell>
          <cell r="AG18" t="str">
            <v>nie</v>
          </cell>
          <cell r="AI18" t="str">
            <v xml:space="preserve">Koszty działań prawnych i analitycznych w ramach bieżących działań MIiR 
</v>
          </cell>
          <cell r="AK18" t="str">
            <v>budżet państwa</v>
          </cell>
          <cell r="AL18" t="str">
            <v>Działanie koordynowane regionalnie w ramach konwencji o ochronie środowiska morskiego obszaru Morza Bałtyckiego (HELCOM, Helsinki 09.04.1992).</v>
          </cell>
          <cell r="AM18" t="str">
            <v>Ministries</v>
          </cell>
          <cell r="AN18" t="str">
            <v>TAK</v>
          </cell>
          <cell r="AO18" t="str">
            <v>No</v>
          </cell>
          <cell r="AP18" t="str">
            <v xml:space="preserve">Unspecified; lack of information on substance of the planned changes to the Convention </v>
          </cell>
          <cell r="AU18" t="str">
            <v>brak cba</v>
          </cell>
          <cell r="AV18" t="str">
            <v>brak cba</v>
          </cell>
          <cell r="AW18" t="str">
            <v>brak cba</v>
          </cell>
          <cell r="AX18" t="str">
            <v>brak cba</v>
          </cell>
          <cell r="AY18" t="str">
            <v>D1, D3, D4, D6</v>
          </cell>
          <cell r="BC18" t="str">
            <v>działanie administracyjne</v>
          </cell>
          <cell r="BD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8" t="str">
            <v>Działanie związane z ograniczeniem zanieczyszczeń do powietrza przez statki i w konsekwencji ograniczenie depozyji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8" t="str">
            <v>Działanie związane z ograniczeniem zanieczyszczeń do powietrza przez statki i w konsekwencji ograniczenie depozycji atmosferycznej.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8" t="str">
            <v>Ryby, siedliska w słupie wody, siedliska na dnie morskim</v>
          </cell>
          <cell r="BQ18" t="str">
            <v>Ryby, siedliska w słupie wody, siedliska na dnie morskim</v>
          </cell>
          <cell r="BR18" t="str">
            <v>Ryby, siedliska w słupie wody, siedliska na dnie morskim</v>
          </cell>
          <cell r="BS18" t="str">
            <v>Ryby, siedliska w słupie wody, siedliska na dnie morskim</v>
          </cell>
          <cell r="BT18" t="str">
            <v>Ryby, siedliska w słupie wody, siedliska na dnie morskim</v>
          </cell>
        </row>
        <row r="19">
          <cell r="B19" t="str">
            <v>KTM33_4</v>
          </cell>
          <cell r="C19" t="str">
            <v>D5</v>
          </cell>
          <cell r="D19" t="str">
            <v>Eutrofizacja</v>
          </cell>
          <cell r="G19" t="str">
            <v>Wprowadzenie na obszarze Morza Bałtyckiego zakazu zrzutu nieoczyszczonych ścieków sanitarnych  ze statków pasażerskich</v>
          </cell>
          <cell r="H19" t="str">
            <v>nowe</v>
          </cell>
          <cell r="R19" t="str">
            <v xml:space="preserve">Rozwój infrastruktury portowej służącej do odbioru ścieków sanitarnych ze statków pasażerskich w portach. Zmiana klasyfikacji ścieków ze statków w prawie polskim.
</v>
          </cell>
          <cell r="T19" t="str">
            <v>prawne</v>
          </cell>
          <cell r="V19" t="str">
            <v xml:space="preserve">Czy były takie działania podejmowane za granicą? Jakie są koszty zmiany technologicznej na statkach i w portach : inwestycyjne i eksploatacyjne.  (George) (ANDERS, FRANK). </v>
          </cell>
          <cell r="W19" t="str">
            <v>Anders Ch. Ericsen / Flemming Mohlenberg /Georg Engelhard</v>
          </cell>
          <cell r="X19" t="str">
            <v xml:space="preserve">Międzynarodowa konwencja o zapobieganiu zanieczyszczaniu morza przez statki wraz z Protokołem uzupełniającym do konwencji z 1997 r. (Dz. U. z 2005 r. Nr 202, poz. 1679)
</v>
          </cell>
          <cell r="Y19" t="str">
            <v xml:space="preserve">Złożenie wraz z pozostałymi krajami bałtyckimi notyfikacji do IMO o gotowości portów do przyjmowania ścieków ze statków pasażerskich
</v>
          </cell>
          <cell r="Z19" t="str">
            <v xml:space="preserve">Od 2019 r. statki nowobudowane. 
Od 2021 r. statki inne niż nowobudowane
</v>
          </cell>
          <cell r="AA19" t="str">
            <v>Morze Bałtyckie</v>
          </cell>
          <cell r="AB19" t="str">
            <v>W 7 podakwenach subGES, w 1 podakwenie GES.</v>
          </cell>
          <cell r="AC19" t="str">
            <v xml:space="preserve">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AD19">
            <v>153911400</v>
          </cell>
          <cell r="AE19" t="str">
            <v>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AF19" t="str">
            <v>Minister właściwy ds. gospodarki morskiej/Urzędy Morskie/Zarządy Portów</v>
          </cell>
          <cell r="AG19" t="str">
            <v>nie</v>
          </cell>
          <cell r="AH19">
            <v>50320000</v>
          </cell>
          <cell r="AI19" t="str">
            <v>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cell r="AJ19" t="str">
            <v>Dane z polskich portów morskich.</v>
          </cell>
          <cell r="AK19" t="str">
            <v xml:space="preserve">Koszty działań prawnych w ramach bieżących działań Ministra właściwego ds. Gospodarki Morskiej. Źródła finansowania związane z realizacją inwestycji konieczne do określenia.
</v>
          </cell>
          <cell r="AL19" t="str">
            <v>Działanie koordynowane regionalnie w ramach konwencji o ochronie środowiska morskiego obszaru Morza Bałtyckiego (HELCOM, Helsinki 09.04.1992).</v>
          </cell>
          <cell r="AM19" t="str">
            <v>Ministries</v>
          </cell>
          <cell r="AN19" t="str">
            <v>TAK</v>
          </cell>
          <cell r="AU19">
            <v>1</v>
          </cell>
          <cell r="AV19">
            <v>4</v>
          </cell>
          <cell r="AW19">
            <v>4</v>
          </cell>
          <cell r="AX19">
            <v>3</v>
          </cell>
          <cell r="AY19" t="str">
            <v>D1, D3, D4, D6</v>
          </cell>
          <cell r="BD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F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G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H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I19" t="str">
            <v>Działanie związane z ograniczeniem bezpośredniego zrzutu zanieczyszczeń, zawierających w szczególności substancje biogenne, do wód morskich przez statki. Działanie związane ze zmniejszeniem presji wywieranej przez człowieka w odniesieniu do eutrofizacji Morza Bałtyckiego oraz elementów oceny stanu związanych z eutrofizacją (straty różnorodności biologicznej, degradacja ekosystemu, zakwity szkodliwych glonów oraz niedobór tlenu w dolnych partiach wód).</v>
          </cell>
          <cell r="BO19" t="str">
            <v>Ryby, siedliska w słupie wody, siedliska na dnie morskim</v>
          </cell>
          <cell r="BQ19" t="str">
            <v>Ryby, siedliska w słupie wody, siedliska na dnie morskim</v>
          </cell>
          <cell r="BR19" t="str">
            <v>Ryby, siedliska w słupie wody, siedliska na dnie morskim</v>
          </cell>
          <cell r="BS19" t="str">
            <v>Ryby, siedliska w słupie wody, siedliska na dnie morskim</v>
          </cell>
          <cell r="BT19" t="str">
            <v>Ryby, siedliska w słupie wody, siedliska na dnie morskim</v>
          </cell>
        </row>
        <row r="20">
          <cell r="B20" t="str">
            <v>KTM4_1</v>
          </cell>
          <cell r="C20" t="str">
            <v>D5</v>
          </cell>
          <cell r="D20" t="str">
            <v>Eutrofizacja</v>
          </cell>
          <cell r="G20" t="str">
            <v>Redukcja emisji fosforu z hałdy fosfogipsów w Wiślince</v>
          </cell>
          <cell r="H20" t="str">
            <v>nowe</v>
          </cell>
          <cell r="I20" t="str">
            <v xml:space="preserve">Nieczynne składowisko fosfogipsów w Wiślince. Szacunki GIOŚ wskazują, iż do Bałtyku przedostaje się ze składowiska do 8 t P rocznie. </v>
          </cell>
          <cell r="K20" t="str">
            <v>nie</v>
          </cell>
          <cell r="L20" t="str">
            <v>tak</v>
          </cell>
          <cell r="O20" t="str">
            <v xml:space="preserve">Niezrozumiałe działanie. </v>
          </cell>
          <cell r="P20" t="str">
            <v>Zwracamy uwagę, że w przypadku działania określonego jako "Zagospodarowanie miejsc przechowywania i  skladowania fosfogipsu w okolicach Gdańska" - z uzyskanych przez nas informacji wynika, że rekultywacja została zakończona i naszym zdaniem nie ma uzasadnienia włączanie działania do strategii morskiej (brak wpływu na wody morskie) - sugerujemy jego usunięcie.
Rekultywacja składowiska fosfogipsów Wiśłinka k/Gdańska została zakończona i nie ma uzasadnienia włączanie działania do strategii morskiej (brak wpływu na wody morskie)</v>
          </cell>
          <cell r="R20" t="str">
            <v xml:space="preserve">Działanie będzie obejmowało:
1) Monitoring przesiąkania wód przez składowisko i ruchu wód powierzchniowych i podziemnych wokół składowiska
2) Monitoring emisji fosforanów, fluorków i innych substancji z nieczynnego składowiska do wód, o ile dotychczas zgromadzone dane okażą się niewystarczające dla zaplanowania i monitoringu działania
3) Analizę techniczno-ekonomiczną możliwych sposób redukcji emisji fosforanów z hałdy
4) Opracowanie dokumentacji technicznej wybranych rozwiązań
5) Realizację robót
6) Monitoring porealizacyjny i ewentualne korekty działania.
Na podstawie dostępnych materiałów i analiz wstępnie zakłada się, że środki zaradcze będą obejmować:
1) Uszczelnienie składowiska od góry w celu ograniczenia do minimum przesiąkania wód opadowych i powstawania bogatych w fosforany odcieków
2) Chemiczne strącanie fosforanów z odcieków, wraz z odwadnianiem powstających osadów
3) Budowę pionowych barier minimalizujących transport fosforanów do rzeki z wodami gruntowymi (o ile dwa pierwsze środki okażą się niewystarczające).
Powierzchnia składowiska to około 34 ha. Zawiera ono około 17 milionów ton fosfogipsów. 
</v>
          </cell>
          <cell r="T20" t="str">
            <v>Techniczne</v>
          </cell>
          <cell r="U20" t="str">
            <v>VK skonkretyzuje korzyści i koszty</v>
          </cell>
          <cell r="V20" t="str">
            <v>Jaki koszt? Jaki skutek? Na kogo wpływ?</v>
          </cell>
          <cell r="W20" t="str">
            <v>WOJTEK KIEWISZ</v>
          </cell>
          <cell r="X20" t="str">
            <v>Art. 61c, 61d i 61p ustawy z dnia 18 lipca 2001 Prawo Wodne
Art. 38b, 38c, 38d ustawy z dnia 18 lipca 2001 Prawo Wodne
Art. 113b ust. 2 ustawy z dnia 18 lipca 2001 Prawo Wodne</v>
          </cell>
          <cell r="Y20" t="str">
            <v>Działanie polegające na dokonaniu oceny sytuacji podjęciu technicznych środków zaradczych ograniczających do minimum emisję fosforanów z odciekami ze składowiska fosfogipsów w Wiślince.</v>
          </cell>
          <cell r="Z20" t="str">
            <v>2017 - Badania i dokumentacja techniczna środków zaradczych
2018 - Wdrożenie środków zaradczych</v>
          </cell>
          <cell r="AA20" t="str">
            <v xml:space="preserve">Nieczynne składowisko fosfogipsów w Wiślince nad Martwą Wisłą koło Gdańska.
</v>
          </cell>
          <cell r="AB20" t="str">
            <v>W 7 podakwenach subGES, w 1 podakwenie GES.</v>
          </cell>
          <cell r="AC20" t="str">
            <v>Korzyść wynika ze zmniejszenia ładunku fosforu dopływającego do morza w ilości 70 ton / rok. Wyliczono wskaźniki analizy ekonomicznej - ENPV = 1024,67 mln PLN, ERR = 86%. Obliczony stosunek zdyskontowanych korzyści do kosztów wynosi 19,52  - działanie jest efektywne.</v>
          </cell>
          <cell r="AD20">
            <v>66220000</v>
          </cell>
          <cell r="AE20" t="str">
            <v>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AF20" t="str">
            <v>Jednostka odpowiedzialna za wdrażanie: Gdańskie Zakłady Nawozów Fosforowych Fosfory sp. z o.o.
Jednostka odpowiedzialna za kontrolę/monitoring realizacji: Państwowa Inspekcja Ochrony Środowiska</v>
          </cell>
          <cell r="AH20">
            <v>60000000</v>
          </cell>
          <cell r="AI20" t="str">
            <v xml:space="preserve">Koszt jednorazowy wdrożenia. Powierzchnia 26 ha, pokrycie 1 ha składowiska 1 mln PLN, dodatkowy koszt związany ze specyfiką projektu oraz zakresem rzeczowym działania. </v>
          </cell>
          <cell r="AJ20" t="str">
            <v>Oszacowano na bazie literatury oraz wiedzy eksperckiej</v>
          </cell>
          <cell r="AK20" t="str">
            <v>Koszty realizacji działania powinien ponieść właściciel składowiska. Istnieją możliwości dofinansowania działania z funduszy unijnych i krajowych.</v>
          </cell>
          <cell r="AL20" t="str">
            <v>Działanie koordynowane lokalnie</v>
          </cell>
          <cell r="AM20" t="str">
            <v>NEW</v>
          </cell>
          <cell r="AQ20" t="str">
            <v>YES</v>
          </cell>
          <cell r="AT20" t="str">
            <v>review of WIOŚ report is required</v>
          </cell>
          <cell r="AU20">
            <v>1</v>
          </cell>
          <cell r="AV20">
            <v>2</v>
          </cell>
          <cell r="AW20">
            <v>2</v>
          </cell>
          <cell r="AX20">
            <v>3</v>
          </cell>
          <cell r="AY20" t="str">
            <v>D5, D1, D3, D4, D6</v>
          </cell>
          <cell r="AZ20" t="str">
            <v>Zmienione na bazie kart PK</v>
          </cell>
          <cell r="BD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0" t="str">
            <v xml:space="preserve">Zrealizowanie działania przyczyni się do ograniczenia presji związanej z wprowadzaniem do wód substancji biogennych, będących pierwotnym czynnikiem wywołującym eutrofizację. Ze względu na położenie składowiska redukcja presji nastąpi przede wszystkim w Zatoce Gdańskiej.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0" t="str">
            <v>Ryby, ptaki, siedliska w słupie wody, siedliska na dnie morskim</v>
          </cell>
          <cell r="BQ20" t="str">
            <v>Ryby, ptaki, siedliska w słupie wody, siedliska na dnie morskim</v>
          </cell>
          <cell r="BR20" t="str">
            <v>Ryby, ptaki, siedliska w słupie wody, siedliska na dnie morskim</v>
          </cell>
          <cell r="BS20" t="str">
            <v>Ryby, ptaki, siedliska w słupie wody, siedliska na dnie morskim</v>
          </cell>
          <cell r="BT20" t="str">
            <v>Ryby, ptaki, siedliska w słupie wody, siedliska na dnie morskim</v>
          </cell>
        </row>
        <row r="21">
          <cell r="B21" t="str">
            <v>KTM1_1</v>
          </cell>
          <cell r="C21" t="str">
            <v>D5</v>
          </cell>
          <cell r="D21" t="str">
            <v>Eutrofizacja</v>
          </cell>
          <cell r="G21" t="str">
            <v>Zwiększenie wymagań w zakresie usuwania fosforu w ściekach odprowadzanych z oczyszczalni</v>
          </cell>
          <cell r="H21" t="str">
            <v>nowe</v>
          </cell>
          <cell r="R21" t="str">
            <v xml:space="preserve">Zmiana Rozporządzenia będzie polegała na ograniczeniu dopuszczalnej wartości stężenia fosforu w ściekach oczyszczonych do 1 mg P/l w przypadku wszystkich oczyszczalni ścieków o wielkości do 100 000 RM i do 0,5 mg P/l w przypadku wszystkich oczyszczalni ścieków o wielkości powyżej 100 000 RM. W przypadku istniejących oczyszczalni ścieków do 15 000 RM (z wyjątkiem odprowadzających ścieki do jezior), techniczne działania dostosowawcze będą generalnie polegały na wyposażeniu ich w instalacje do chemicznego strącania fosforu. W przypadku istniejących oczyszczalni już posiadających takie instalacje, techniczne działania dostosowawcze będą generalnie polegać na zwiększeniu dawek koagulantów, a także, w miarę potrzeb, na zmianach reżimu technologicznego zwiększających efektywnośc biologicznego usuwania fosforu oraz na zwiększeniu pojemności zbiorników koagulantów.
Szacuje się, że działanie będzie dotyczyło:
'- około 80 oczyszczalni komunalnych o obciążeniu indywidualnym ponad 100 000 RM i łącznym obciążeniu około 19 200 000 RM
'- około 300 oczyszczalni o obciążeniu indywidualnym od 15 000 do 100 000 RM i łącznymn obciążeniu około 10 800 000 RM
'- około 1300 oczyszczalni komunalnych o obciążeniu indywidualnym do 15 000 RM i łącznym obciążeniu około 4 500 000 RM
'- około 600 oczyszczalni ścieków przemysłowych
Zmiana Rozporządzenia powinna pociągnąć za sobą również obowiązek objęcia monitoringiem własnym stężeń i ładunków fosforu odprowadzanych przez wszystkie oczyszczalnie.
</v>
          </cell>
          <cell r="T21" t="str">
            <v>Prawne, techniczne</v>
          </cell>
          <cell r="U21" t="str">
            <v>Jakub szacuje koszty i korzyści ilościowo</v>
          </cell>
          <cell r="V21" t="str">
            <v>działania zaproponowane przez Piotra Kwiatkowskiego -trzeba się zastanowić nad ich implementacją do KPOWM</v>
          </cell>
          <cell r="W21" t="str">
            <v>DHI, GRONTMIJ</v>
          </cell>
          <cell r="X21" t="str">
            <v>Art. 61c, 61d i 61p ustawy z dnia 18 lipca 2001 Prawo Wodne
Art. 38b, 38c, 38d ustawy z dnia 18 lipca 2001 Prawo Wodne</v>
          </cell>
          <cell r="Y21" t="str">
            <v>Zmiana Rozporządzenia Ministra Środowiska z dnia 18 listopada 2014 r. w sprawie warunków, jakie należy spełnić przy wprowadzaniu ścieków do wód lub do ziemi, oraz w sprawie substancji szczególnie szkodliwych dla środowiska wodnego.
Realizacja działań technicznych związanych z doposażeniem oczyszczalni w instalacje do chemicznego usuwania fosforu i/lub ze zmianami reżimu technologicznego pozwalającymi na wzrost skuteczności usuwania fosforu.</v>
          </cell>
          <cell r="Z21" t="str">
            <v>2016 r. zmiana Rozporządzenia
2017 r. wejście zmiany Rozporządzenia w życie w odniesieniu do oczyszczalni, które obecnie zobowiązane są do usuwania fosforu
2018 r. wejście zmiany Rozporządzenia w życie w odniesieniu do oczyszczalni, które obecnie nie są zobowiązane są do usuwania fosforu
2016-2018 r. realizacja działań technicznych mających na celu dostosowanie oczyszczalni do nowych wymagań</v>
          </cell>
          <cell r="AA21" t="str">
            <v xml:space="preserve">Działanie obejmujące całe terytorium lądowe Rzeczypospolitej Polskiej
</v>
          </cell>
          <cell r="AB21" t="str">
            <v>W 7 podakwenach subGES, w 1 podakwenie GES.</v>
          </cell>
          <cell r="AC21" t="str">
            <v>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AD21">
            <v>756800000</v>
          </cell>
          <cell r="AE21" t="str">
            <v>Costs and benefits from nutrient reductions to the Baltic Sea,
SWEDISH ENVIRONMENTAL PROTECTION AGENCY,
December 2008</v>
          </cell>
          <cell r="AF21" t="str">
            <v xml:space="preserve">Jednostka odpowiedzialna za zmianę Rozporządzenia: Minister właściwy ds. środowiska
Jednostki odpowiedzialne za wdrożenie zmiany: podmioty zarządzające oczyszczalniami ścieków
Jednostka odpowiedzialna za kontrolę/monitoring: Państwowa Inspekcja Ochrony Środowiska
</v>
          </cell>
          <cell r="AH21">
            <v>193280000</v>
          </cell>
          <cell r="AI21" t="str">
            <v xml:space="preserve">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cell r="AK21" t="str">
            <v>Środki własne podmiotów zarządzająch oczyszczalniami.
W przypadku oczyszczalni nie posiadających instalacji do chemicznego strącania fosforu należy rozważyć uruchomienie środków publicznych, w tym środków NFOŚiGW oraz WFOŚiGW oraz środków unijnych. Mogłoby się to odbyć kosztem niewielkiej redukcji środków przeznaczonych na budowę sieci kanalizacyjnych.</v>
          </cell>
          <cell r="AL21" t="str">
            <v>Działanie koordynowane lokalnie</v>
          </cell>
          <cell r="AM21" t="str">
            <v>PK</v>
          </cell>
          <cell r="AU21">
            <v>4</v>
          </cell>
          <cell r="AV21">
            <v>4</v>
          </cell>
          <cell r="AW21">
            <v>3</v>
          </cell>
          <cell r="AX21">
            <v>3</v>
          </cell>
          <cell r="AY21" t="str">
            <v>D5, D1, D3, D4, D6</v>
          </cell>
          <cell r="BD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1"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1" t="str">
            <v>Ryby, ptaki, siedliska w słupie wody, siedliska na dnie morskim</v>
          </cell>
          <cell r="BQ21" t="str">
            <v>Ryby, ptaki, siedliska w słupie wody, siedliska na dnie morskim</v>
          </cell>
          <cell r="BR21" t="str">
            <v>Ryby, ptaki, siedliska w słupie wody, siedliska na dnie morskim</v>
          </cell>
          <cell r="BS21" t="str">
            <v>Ryby, ptaki, siedliska w słupie wody, siedliska na dnie morskim</v>
          </cell>
          <cell r="BT21" t="str">
            <v>Ryby, ptaki, siedliska w słupie wody, siedliska na dnie morskim</v>
          </cell>
        </row>
        <row r="22">
          <cell r="B22" t="str">
            <v>KTM2_1</v>
          </cell>
          <cell r="C22" t="str">
            <v>D5</v>
          </cell>
          <cell r="D22" t="str">
            <v>Eutrofizacja</v>
          </cell>
          <cell r="G22" t="str">
            <v>Wprowadzenie limitu dawki fosforu wprowadzanej do gleb z nawozami naturalnymi</v>
          </cell>
          <cell r="H22" t="str">
            <v>nowe</v>
          </cell>
          <cell r="I22" t="str">
            <v>konieczność konsultacji z Piotrem Kwiatkowskim: czy nie zamienić tych działań na opracowania studialne.</v>
          </cell>
          <cell r="R22" t="str">
            <v>Zmiana będzie polegała na wprowadzeniu w art. 17 Ustawy nowego zapisu, ustanawiającego maksymalną dopuszczalną dawkę fosforu, wynoszącą 35 kg czystego skadnika na hektar rocznie, analogiczną do obowiązującej maksymalnej dawki 170 kg azotu na hektar.</v>
          </cell>
          <cell r="T22" t="str">
            <v>Prawne</v>
          </cell>
          <cell r="U22" t="str">
            <v>czekamy na doprecyzowanie przez Piotra Kwiatkowskiego</v>
          </cell>
          <cell r="V22" t="str">
            <v>działania zaproponowane przez Piotra Kwiatkowskiego -trzeba się zastanowić nad ich implementacją do KPOWM</v>
          </cell>
          <cell r="W22" t="str">
            <v>DHI, GRONTMIJ</v>
          </cell>
          <cell r="X22"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2" t="str">
            <v xml:space="preserve">Zmiana Ustawy z dnia 10 lipca 2007 o nawozach i nawożeniu
</v>
          </cell>
          <cell r="Z22" t="str">
            <v>2016 r. zmiana Ustawy
2017 r. wejście zmiany Ustawy w życie</v>
          </cell>
          <cell r="AA22" t="str">
            <v xml:space="preserve">Działanie obejmujące całe terytorium lądowe Rzeczypospolitej Polskiej
</v>
          </cell>
          <cell r="AB22" t="str">
            <v>Zrealizowanie działania przyczyni się do ograniczenia presji związanej z wprowadzaniem do wód substancji biogennych, będących pierwotnym czynnikiem wywołującym eutrofizację. Obniżenie o ok. 5-10% w skali kraju</v>
          </cell>
          <cell r="AC22" t="str">
            <v>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AD22">
            <v>374122000</v>
          </cell>
          <cell r="AE22" t="str">
            <v>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AF22" t="str">
            <v>Jednostka odpowiedzialna za przygotowanie projektu zmiany ustawy: Minister waściwy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2" t="str">
            <v>nie</v>
          </cell>
          <cell r="AH22">
            <v>338688000</v>
          </cell>
          <cell r="AI22" t="str">
            <v>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cell r="AJ22" t="str">
            <v>Założenia przyjęte w  opisie działania oraz na bazie Rocznika Statystycznego Rolnictwa 2014.</v>
          </cell>
          <cell r="AK22" t="str">
            <v>Wzrost kosztów rozprowadzenia nawozów naturalnych będą pokrywały gospodarstwa rolne. Gospodarstwa rolne będą również beneficjentami wzrostu efektywności wykorzystania nawozów.</v>
          </cell>
          <cell r="AL22" t="str">
            <v>Działanie koordynowane lokalnie</v>
          </cell>
          <cell r="AM22" t="str">
            <v>NEW</v>
          </cell>
          <cell r="AU22">
            <v>2</v>
          </cell>
          <cell r="AV22">
            <v>4</v>
          </cell>
          <cell r="AW22">
            <v>2</v>
          </cell>
          <cell r="AX22">
            <v>3</v>
          </cell>
          <cell r="AY22" t="str">
            <v>D5, D1, D3, D4, D6</v>
          </cell>
          <cell r="AZ22" t="str">
            <v>AG przeniesione do AH</v>
          </cell>
          <cell r="BD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2"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2" t="str">
            <v>Ryby, ptaki, siedliska w słupie wody, siedliska na dnie morskim</v>
          </cell>
          <cell r="BQ22" t="str">
            <v>Ryby, ptaki, siedliska w słupie wody, siedliska na dnie morskim</v>
          </cell>
          <cell r="BR22" t="str">
            <v>Ryby, ptaki, siedliska w słupie wody, siedliska na dnie morskim</v>
          </cell>
          <cell r="BS22" t="str">
            <v>Ryby, ptaki, siedliska w słupie wody, siedliska na dnie morskim</v>
          </cell>
          <cell r="BT22" t="str">
            <v>Ryby, ptaki, siedliska w słupie wody, siedliska na dnie morskim</v>
          </cell>
        </row>
        <row r="23">
          <cell r="B23" t="str">
            <v>KTM2_2</v>
          </cell>
          <cell r="C23" t="str">
            <v>D5</v>
          </cell>
          <cell r="D23" t="str">
            <v>Eutrofizacja</v>
          </cell>
          <cell r="G23" t="str">
            <v>Zwiększenie powierzchni gruntów rolnych objętych planami nawożenia</v>
          </cell>
          <cell r="H23" t="str">
            <v>nowe</v>
          </cell>
          <cell r="I23" t="str">
            <v>konieczność konsultacji z Piotrem Kwiatkowskim: czy nie zamienić tych działań na opracowania studialne.</v>
          </cell>
          <cell r="R23" t="str">
            <v>Zmiana będzie polegała na:
- zmianie art. 18.1 Ustawy tak, aby:
    - obowiązkiem sporządzania planu nawożenia objęte zostały wszystkie gospodarstwa rolne z pogłowiem inwentarza ponad 100 DJP lub o powierzchni użytków rolnych ponad 100 ha, a także gospodarstwa mniejsze, jeżeli powierzchnia gruntów rolnych, którymi dysponują, uniemożliwia zagospodarowanie nawozów naturalnych z zachowaniem dopuszczalnych dawek 170 kg N/ha i 35 kg P/ha 
     - gospodarstwa z pogłowiem inwentarza do 100 DJP lub o powierzchni użytków rolnych do 100 ha zostały objęte obowiązkiem przedstawiania wraz z wnioskiem o płatności bezpośrednie uproszczonej kalkulacji mającej na celu sprawdzenie, czy dysponują powierzchnią gruntów umożliwiającą im zagospodarowanie nawozów naturalnych z zachowaniem dopuszczalnych dawek 170 kg N/ha i 35 kg P/ha
- wydaniu rozporządzenia regulującego zakres i sposób przygotowania planu nawożenia, w tym uwzględniającego obowiązek bezpiecznego składowania nawozów naturalnych (płyty gnojowe, zbiorniki na gnojowicę i gnojówkę) oraz obowiązek regularnego badania zasobności gleb w azot i fosfor</v>
          </cell>
          <cell r="T23" t="str">
            <v>Prawne</v>
          </cell>
          <cell r="V23" t="str">
            <v>działania zaproponowane przez Piotra Kwiatkowskiego -trzeba się zastanowić nad ich implementacją do KPOWM</v>
          </cell>
          <cell r="W23" t="str">
            <v>DHI, GRONTMIJ</v>
          </cell>
          <cell r="X23" t="str">
            <v xml:space="preserve">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
</v>
          </cell>
          <cell r="Y23" t="str">
            <v xml:space="preserve">Zmiana Ustawy z dnia 10 lipca 2007 o nawozach i nawożeniu
Wydanie rozporządzenia w sprawie planów nawozowych
</v>
          </cell>
          <cell r="Z23" t="str">
            <v>2016 r. zmiana Ustawy, wydanie rozporządzenia
2017 r. wejście zmiany Ustawy i rozporządzenia w życie</v>
          </cell>
          <cell r="AA23" t="str">
            <v>Działanie obejmujące całe terytorium lądowe Rzeczypospolitej Polskiej
 - Obszary użytkowane rolniczo, przy czym, zmiana dotyczy ok. 9888 gospodarstw rolnych (pow. 100 ha) i ok. 3000 gospodarstw z obsadą &gt;100 DJP</v>
          </cell>
          <cell r="AB23" t="str">
            <v>W 7 podakwenach subGES, w 1 podakwenie GES.</v>
          </cell>
          <cell r="AC23" t="str">
            <v>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AD23">
            <v>103630000</v>
          </cell>
          <cell r="AE23" t="str">
            <v>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AF23" t="str">
            <v>Jednostka odpowiedzialna przygotowanie projektu zmiany ustawy i projektu rozporządzenia: Minister właściwy ds.rolnictwa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3" t="str">
            <v>nie</v>
          </cell>
          <cell r="AH23">
            <v>240000000</v>
          </cell>
          <cell r="AI23" t="str">
            <v>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cell r="AJ23" t="str">
            <v>Dane ilościowe i finansowe na podstawie danych GUS za rok 2013</v>
          </cell>
          <cell r="AK23" t="str">
            <v>Koszty przygotowania planów nawożenia poniosą gospodarstwa rolne.</v>
          </cell>
          <cell r="AL23" t="str">
            <v>Działanie koordynowane lokalnie</v>
          </cell>
          <cell r="AM23" t="str">
            <v>NEW</v>
          </cell>
          <cell r="AU23">
            <v>1</v>
          </cell>
          <cell r="AV23">
            <v>4</v>
          </cell>
          <cell r="AW23">
            <v>1</v>
          </cell>
          <cell r="AX23">
            <v>3</v>
          </cell>
          <cell r="AY23" t="str">
            <v>D5, D1, D3, D4, D6</v>
          </cell>
          <cell r="AZ23" t="str">
            <v>H55?</v>
          </cell>
          <cell r="BD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3"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3" t="str">
            <v>Ryby, ptaki, siedliska w słupie wody, siedliska na dnie morskim</v>
          </cell>
          <cell r="BQ23" t="str">
            <v>Ryby, ptaki, siedliska w słupie wody, siedliska na dnie morskim</v>
          </cell>
          <cell r="BR23" t="str">
            <v>Ryby, ptaki, siedliska w słupie wody, siedliska na dnie morskim</v>
          </cell>
          <cell r="BS23" t="str">
            <v>Ryby, ptaki, siedliska w słupie wody, siedliska na dnie morskim</v>
          </cell>
          <cell r="BT23" t="str">
            <v>Ryby, ptaki, siedliska w słupie wody, siedliska na dnie morskim</v>
          </cell>
        </row>
        <row r="24">
          <cell r="B24" t="str">
            <v>KTM2_3</v>
          </cell>
          <cell r="C24" t="str">
            <v>D5</v>
          </cell>
          <cell r="D24" t="str">
            <v>Eutrofizacja</v>
          </cell>
          <cell r="G24" t="str">
            <v>Zapewnienie warunków bezpiecznego przechowywania nawozów naturalnych</v>
          </cell>
          <cell r="H24" t="str">
            <v>nowe</v>
          </cell>
          <cell r="I24" t="str">
            <v>konieczność konsultacji z Piotrem Kwiatkowskim: czy nie zamienić tych działań na opracowania studialne.</v>
          </cell>
          <cell r="R24" t="str">
            <v xml:space="preserve">Przewiduje się zmianę art. 25 Ustawy o nawozach i nawożeniu tak, aby obowiązkiem przechowywania nawozów naturalnych innych niż gnojowica i gnojówka "na  nieprzepuszczalnych  płytach,  zabezpieczonych  w taki sposób, aby wycieki nie przedostawały się do gruntu" objąć wszystkie gospodarstwa, w których powstają takie nawozy.Przewiduje się etapowe wdrażanie nowego przepisu tak, aby zaczął obowiązywać:
- gospodarstwa o obsadzie ponad 500 DJP - w ciągu 2 lat od wejścia w życie zmiany Ustawy
- gospodarstwa o obsadzie ponad 100 DJP - w ciągu 4 lat od wejścia w życie zmiany Ustawy
- pozostałe gospodarstwa - w ciągu 6 lat od wejścia w życie zmiany Ustawy.
</v>
          </cell>
          <cell r="T24" t="str">
            <v>Prawne, techniczne</v>
          </cell>
          <cell r="V24" t="str">
            <v>działania zaproponowane przez Piotra Kwiatkowskiego -trzeba się zastanowić nad ich implementacją do KPOWM</v>
          </cell>
          <cell r="W24" t="str">
            <v>DHI, GRONTMIJ</v>
          </cell>
          <cell r="X24"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24" t="str">
            <v xml:space="preserve">Zmiana Ustawy z dnia 10 lipca 2007 o nawozach i nawożeniu
</v>
          </cell>
          <cell r="Z24" t="str">
            <v>2016 r. zmiana Ustawy
2022 r. pełne wejście w życie zmienionych przepisów Ustawy
2022 r. - pełna realizacja zmienionych przepisów Ustawy</v>
          </cell>
          <cell r="AA24" t="str">
            <v xml:space="preserve">Działanie obejmujące całe terytorium lądowe Rzeczypospolitej Polskiej
</v>
          </cell>
          <cell r="AB24" t="str">
            <v>W 7 podakwenach subGES, w 1 podakwenie GES.</v>
          </cell>
          <cell r="AC24" t="str">
            <v>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AD24">
            <v>120069542</v>
          </cell>
          <cell r="AE24" t="str">
            <v>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AF24" t="str">
            <v>Jednostka odpowiedzialna przygotowanie projektu zmiany ustawy i projektu rozporządzenia: Minister właściwy ds. rolnictwa
Jednostka odpowiedzialna za uchwalenie zmiany ustawy: Sejm i Senat RP
Jednostka odpowiedzialna za kontrolę/monitoring: marszałkowie województw, starostowie, burmistrzowie i wójtowie (m.in. na podstawie art. 379 ust. 1 ustawy z dnai 21 kwietnia 2001 r. Prawo Ochrony Środowiska; Państwowa Inspekcja Ochrony Środowiska; Agencja Restrukturyzacji i Modernizacji Rolnictwa (w zakresie dopłat bezpośrednich)
Jednostki odpowiedzialne za bezpośrednie wdrażanie: gospodarstwa rolne</v>
          </cell>
          <cell r="AG24" t="str">
            <v>nie</v>
          </cell>
          <cell r="AH24">
            <v>1200000000</v>
          </cell>
          <cell r="AI24" t="str">
            <v>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cell r="AJ24" t="str">
            <v xml:space="preserve">Dane ilościowe na podstawie danych GUS za rok 2013 oraz szcunków inżynierów </v>
          </cell>
          <cell r="AK24" t="str">
            <v>Koszty budowy płyt obornikowych poniosą gospodarstwa rolne. Należy rozważyć poszerzenie zakresu wsparcia takich inwestycji ze środków unijnych przeznaczonych na modernizację gospodarstw rolnych.</v>
          </cell>
          <cell r="AL24" t="str">
            <v>Działanie koordynowane lokalnie</v>
          </cell>
          <cell r="AM24" t="str">
            <v>NEW</v>
          </cell>
          <cell r="AU24">
            <v>1</v>
          </cell>
          <cell r="AV24">
            <v>4</v>
          </cell>
          <cell r="AW24">
            <v>1</v>
          </cell>
          <cell r="AX24">
            <v>3</v>
          </cell>
          <cell r="AY24" t="str">
            <v>D5, D1, D3, D4, D6</v>
          </cell>
          <cell r="AZ24" t="str">
            <v>H56, brak kosztów w AH56</v>
          </cell>
          <cell r="BD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4"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4" t="str">
            <v>Ryby, ptaki, siedliska w słupie wody, siedliska na dnie morskim</v>
          </cell>
          <cell r="BQ24" t="str">
            <v>Ryby, ptaki, siedliska w słupie wody, siedliska na dnie morskim</v>
          </cell>
          <cell r="BR24" t="str">
            <v>Ryby, ptaki, siedliska w słupie wody, siedliska na dnie morskim</v>
          </cell>
          <cell r="BS24" t="str">
            <v>Ryby, ptaki, siedliska w słupie wody, siedliska na dnie morskim</v>
          </cell>
          <cell r="BT24" t="str">
            <v>Ryby, ptaki, siedliska w słupie wody, siedliska na dnie morskim</v>
          </cell>
        </row>
        <row r="25">
          <cell r="B25" t="str">
            <v>KTM1_5</v>
          </cell>
          <cell r="C25" t="str">
            <v>D5</v>
          </cell>
          <cell r="D25" t="str">
            <v>Eutrofizacja</v>
          </cell>
          <cell r="G25" t="str">
            <v>Rozpoznanie techniczno-ekonomicznej wykonalności ograniczenia ładunku biogenów odprowadzanego z wielkich aglomeracji kanalizacją deszczową</v>
          </cell>
          <cell r="H25" t="str">
            <v>nowe</v>
          </cell>
          <cell r="R25" t="str">
            <v>Działanie będzie obejmowało realizację w każdym z siedmiu miast następujących poddziałań:
1. Monitoring ścieków opadowych w cyklu rocznym. Monitoring powinien objąć azot i fosfor w różnych ich postaciach, ale także inne zanieczyszczenia, w tym zawiesiny, substancje ropopochodne, węglowodory aromatyczne, chlorki i metale ciężkie. Monitoring powinien dać możliwie dokładny obraz nie tylko rocznych ładunków i średnich stężeń zanieczyszczeń, ale także dynamiki chwilowych przepływów, stężeń i ładunków.
2. Rozpoznanie technicznych możliwości wykorzystania istniejących większych naturalnych i sztucznych struktur, takich jak zagłębienia bezodpływowe, doliny, stawy, nisko położone tereny zielone itp. do retencji i/lub oczyszczania ścieków opadowych na drodze filtracji mechanicznej i biofiltracji, a także do celów gospodarczych (np. uprawa roślin energetycznych). Rozpoznanie powinno obejmować między innymi analizę uwarunkowań hydrologicznych, hydrogeologicznych i klimatycznych na podstawie istniejących zasobów danych.
3. Opracowanie techniczno-ekonomicznych założeń wykorzystania większych naturalnych i sztucznych struktur do retencji i/lub oczyszczania ścieków opadowych, w tym oszacowanie rezultatów ewentualnego wdrożenia w postaci redukcji zanieczyszczeń, zmniejszenia zagrożeń podtopieniami i powodziami, skutków dla zieleni miejskiej i dla kosztów jej utrzymania (podlewanie) itp. 
4. Opracowanie strategii działań rozproszonych mających na celu racjonalizację gospodarki wodami opadowymi, w tym redukcję zanieczyszczeń odprowadzanych do odbiorników. Strategia powinna obejmować takie zagadnienia, jak typowe rozwiązania techniczne (np. stosowanie nawierzchni ażurowych zamiast nieprzepuszczalnych, studnie chłonne, zielone dachy, gromadzenie i wykorzystanie deszczówki do celów gospodarczych itp.), system opłat za ścieki opadowe stymulujący do wprowadzania racjonalnych rozwiązań lokalnych, system wsparcia finansowego racjonalnych rozwiązań lokalnych, edukacja społeczeństwa i wybranych kluczowych grup (m.in. urzędnicy odpowiedzialni za planowanie przestrzenne i gospodarkę ściekową, architekci i urbaniści, zarządcy nieruchomości).</v>
          </cell>
          <cell r="T25" t="str">
            <v>Przygotowawcze techniczne</v>
          </cell>
          <cell r="X25" t="str">
            <v>Art. 61c, 61d i 61p ustawy z dnia 18 lipca 2001 Prawo Wodne
Art. 38b, 38c, 38d ustawy z dnia 18 lipca 2001 Prawo Wodne</v>
          </cell>
          <cell r="Y25" t="str">
            <v>Narodowy Fundusz Ochrony Środowiska i Gospodarki Wodnej po konsultacjach z Krajowym Zarządem Gospodarki Wodnej i przedstawicielami największych miast Polski sformułuje zasady wsparcia finansowego i przeznaczy odpowiednie środki. Samorządy miejskie po uzyskaniu wsparcia zrealizują działanie w ramach odrębnych umów z wykonawcami.</v>
          </cell>
          <cell r="Z25" t="str">
            <v>2016-2017 - Monitoring wód opadowych w siedmiu największych miastach Polski
2017-2018 - Opracowanie kompleksowych programów gospodarki wodami opadowymi dla siedmiu największych miast Polski</v>
          </cell>
          <cell r="AA25" t="str">
            <v>Działanie obejmujące siedem największych miast Polski tj. Warszawę, Kraków, Łódź, Wrocław, Poznań, Gdańsk, Szczecin/. W przypadku braku zgody miast na udział w działaniu możliwa będzie realizacja działania w innych miastach.</v>
          </cell>
          <cell r="AB25" t="str">
            <v>W 7 podakwenach subGES, w 1 podakwenie GES.</v>
          </cell>
          <cell r="AC25" t="str">
            <v>Brak możliwości oszacowania korzyści</v>
          </cell>
          <cell r="AD25" t="str">
            <v>Brak możliwości oszacowania.</v>
          </cell>
          <cell r="AE25" t="str">
            <v>Brak możliwości oszacowania</v>
          </cell>
          <cell r="AF25" t="str">
            <v xml:space="preserve">Jednostki odpowiedzialne za wdrożenie: samorządy miejskie
Jednostka odpowiedzialna za przygotowanie ram finansowego wsparcia działania: Narodowy Fundusz Ochrony Środowika i Gospodarki Wodnej
</v>
          </cell>
          <cell r="AH25">
            <v>7000000</v>
          </cell>
          <cell r="AI25" t="str">
            <v>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cell r="AK25" t="str">
            <v xml:space="preserve">Środki NFOŚiGW oraz środki samorządów miejskich.
</v>
          </cell>
          <cell r="AL25" t="str">
            <v>Działanie koordynowane lokalnie</v>
          </cell>
          <cell r="AM25" t="str">
            <v>PK</v>
          </cell>
          <cell r="AU25" t="str">
            <v>brak cba</v>
          </cell>
          <cell r="AV25" t="str">
            <v>brak cba</v>
          </cell>
          <cell r="AW25" t="str">
            <v>brak cba</v>
          </cell>
          <cell r="AX25" t="str">
            <v>brak cba</v>
          </cell>
          <cell r="AY25" t="str">
            <v>D5, D1, D3, D4, D6</v>
          </cell>
          <cell r="BC25" t="str">
            <v>opracowanie studialne</v>
          </cell>
          <cell r="BD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5"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5" t="str">
            <v>Ryby, ptaki, siedliska w słupie wody, siedliska na dnie morskim</v>
          </cell>
          <cell r="BQ25" t="str">
            <v>Ryby, ptaki, siedliska w słupie wody, siedliska na dnie morskim</v>
          </cell>
          <cell r="BR25" t="str">
            <v>Ryby, ptaki, siedliska w słupie wody, siedliska na dnie morskim</v>
          </cell>
          <cell r="BS25" t="str">
            <v>Ryby, ptaki, siedliska w słupie wody, siedliska na dnie morskim</v>
          </cell>
          <cell r="BT25" t="str">
            <v>Ryby, ptaki, siedliska w słupie wody, siedliska na dnie morskim</v>
          </cell>
        </row>
        <row r="26">
          <cell r="B26" t="str">
            <v>KTM1_3</v>
          </cell>
          <cell r="C26" t="str">
            <v>D5</v>
          </cell>
          <cell r="D26" t="str">
            <v>Eutrofizacja</v>
          </cell>
          <cell r="G26" t="str">
            <v>Optymalizacja procesów technologicznych w istniejących oczyszczalniach komunalnych</v>
          </cell>
          <cell r="R26" t="str">
            <v>Działanie będzie obejmowało następujące poddziałania:
1. Zmiana rozporządzenia Rady Ministrów z dnia 14 października 2008 w sprawie opłat za korzystanie ze środowiska tak, aby w par. 3 ust 1 uwzględnić azot ogólny i fosfor ogólny wśród wskaźników stanowiących podstawę do naliczania opłat za wprowadzanie ścieków do wód i do ziemi, a stawki dobrać tak, aby w przypadku ścieków oczyszczonych o typowym składzie to ładunek azotu ogólnego lub fosfor ogólngo, a nie ChZT, BZT5 lub zawiesiny, decydował o wielkości opłaty za korzystanie ze środowiska.
2. Przeprowadzenie cyklu szkoleń dla operatorów oczyszczalni i pracowników samorządowych odpowiedzialnych za ochronę środowiska. Przedmiotem szkoleń będzie wiedza o fizycznych, biologicznych i chemicznych podstawach procesów oczyszczania ścieków, teoretycznych podstawach optymalizacji procesów oczyszczania ścieków pod kątem usuwania biogenów oraz oszczędzania energii i chemikaliów, dostępnych rozwiązaniach technicznych dla oczyszczalni różnych typów i wielkości oraz o efektach ekologicznych i ekonomicznych wdrażania takich rozwiązań. Celem szkoleń będzie zachęcenie podmiotów do podejmowania działań optymalizujących pracę oczyszczalni, w tym korzystania ze wsparcia funduszy ochrony środowiska w tym zakresie.
3. Powołanie zespołu pomocy technicznej, który na wniosek podmiotów zarządzających oczyszczalniami wspomoże je w zdiagnozowaniu potrzeb i problemów oraz w określeniu optymalnego zakresu zmian zakresie sterowania procesem, w tym modernizacji systemu sterowania.
4. Opracowanie i wdrożenie programu finansowego wsparcia modernizacji systemów sterowania procesami technologicznymi w oczszczalniach. Poziom wsparcia powinien być zróżnicowany w zależności od wielkości oczyszczalni w sposób preferujący oczyszczalnie mniejsze, ponieważ w przypadku największych oczyszczalni jednostkowe koszty tego typu inwestycji są znacznie mniejsze i szybcie się zwracają.</v>
          </cell>
          <cell r="T26" t="str">
            <v>Prawne, edukacyjne, finansowe, techniczne</v>
          </cell>
          <cell r="X26" t="str">
            <v>Art.. 290 ust. 2 ustawy z dnia 21 kwietnia 2001 r. Prawo ochrony środowiska
Art. 61c, 61d i 61p ustawy z dnia 18 lipca 2001 Prawo Wodne
Art. 38b, 38c, 38d ustawy z dnia 18 lipca 2001 Prawo Wodne</v>
          </cell>
          <cell r="Y26" t="str">
            <v>Uruchomienie programów wsparcia technicznego i finansowego przez fundusze ochrony środowiska i gospodarki wodnej, poprzedzone wprowdadzeniem bodźcowania poprzez zmianę przepisów o opłatach za korzystanie ze środowiska</v>
          </cell>
          <cell r="Z26" t="str">
            <v xml:space="preserve">2016 - Zmiana rozporządzenie w sprawie opłat za korzystanie ze środowiska
2016 - Cykl szkoleń dla operatorów oczyszczalni i przedstawicieli samorządów i powołanie zespołu pomocy technicznej
2017 - 2020 Uruchomienie i wdrażanie program finansowego wsparcia modernizacji systemów sterowania
</v>
          </cell>
          <cell r="AA26" t="str">
            <v>Działanie obejmujące całe terytorium lądowe Rzeczypospolitej Polskiej</v>
          </cell>
          <cell r="AB26" t="str">
            <v>W 7 podakwenach subGES, w 1 podakwenie GES.</v>
          </cell>
          <cell r="AF26" t="str">
            <v xml:space="preserve">Jednostka odpowiedzialna za zmianę rozporządzenia w sprawie opłat za korzystanie ze środowiska; Rada Ministrów
Jednostki odpowiedzialne za organizację szkoleń, powołanie zespołu pomocy technicznej oraz opracowanie i wdrożenie programu wsparcia finansowego:Narodowy Fundusz Ochrony Środowika i Gospodarki Wodnej, Wojewódzkie Fundusze Ochrony Środowiska i Gospodarki Wodnej
Jednostki wdrażające systemy sterowania: podmioty zarządzające oczyszczalniami ścieków (uczestnictwo dobrowolne)
</v>
          </cell>
          <cell r="AH26">
            <v>150000000</v>
          </cell>
          <cell r="AI26" t="str">
            <v>Koszt całkowity: około 150 000 000 zł
Udział funduszy ochrony środowiska i gospodarki wodnej: 100 000 000 zł</v>
          </cell>
          <cell r="AK26" t="str">
            <v xml:space="preserve">Środki NFOŚiGW, WFOŚiGW oraz środki własne podmiotów zarządzająch oczyszczalniami.
</v>
          </cell>
          <cell r="AL26" t="str">
            <v>Działanie koordynowane lokalnie</v>
          </cell>
          <cell r="AM26" t="str">
            <v>PK</v>
          </cell>
          <cell r="AU26" t="str">
            <v>brak cba</v>
          </cell>
          <cell r="AV26" t="str">
            <v>brak cba</v>
          </cell>
          <cell r="AW26" t="str">
            <v>brak cba</v>
          </cell>
          <cell r="AX26" t="str">
            <v>brak cba</v>
          </cell>
          <cell r="AY26" t="str">
            <v>D5, D1, D3, D4, D6</v>
          </cell>
          <cell r="AZ26" t="str">
            <v>h58, AH58</v>
          </cell>
          <cell r="BC26" t="str">
            <v>działanie administracyjne</v>
          </cell>
          <cell r="BD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6" t="str">
            <v>Zrealizowanie działania przyczyni się w istotny sposób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6" t="str">
            <v>Ryby, ptaki, siedliska w słupie wody, siedliska na dnie morskim</v>
          </cell>
          <cell r="BQ26" t="str">
            <v>Ryby, ptaki, siedliska w słupie wody, siedliska na dnie morskim</v>
          </cell>
          <cell r="BR26" t="str">
            <v>Ryby, ptaki, siedliska w słupie wody, siedliska na dnie morskim</v>
          </cell>
          <cell r="BS26" t="str">
            <v>Ryby, ptaki, siedliska w słupie wody, siedliska na dnie morskim</v>
          </cell>
          <cell r="BT26" t="str">
            <v>Ryby, ptaki, siedliska w słupie wody, siedliska na dnie morskim</v>
          </cell>
        </row>
        <row r="27">
          <cell r="B27" t="str">
            <v>KTM1_6</v>
          </cell>
          <cell r="C27" t="str">
            <v>D5</v>
          </cell>
          <cell r="D27" t="str">
            <v>Eutrofizacja</v>
          </cell>
          <cell r="G27" t="str">
            <v>Kampania edukacyjno-informacyjna na rzecz racjonalnej gospodarki wodami opadowymi</v>
          </cell>
          <cell r="H27" t="str">
            <v>nowe</v>
          </cell>
          <cell r="I27" t="str">
            <v>konieczność konsultacji z Piotrem Kwiatkowskim: czy nie zamienić tych działań na opracowania studialne.</v>
          </cell>
          <cell r="R27" t="str">
            <v xml:space="preserve">Działanie będzie obejmowało:
1. Przygotowanie krótkich ukierunkowanych kursów szkoleniowych dla kluczowych grup zawodowych mających wpływ na kształtowanie gospodarki wodami opadowymi. Uwzględnione zostaną między innymi następujące grupy docelowe: prezydenci, burmistrzowie i wójtowie, urzędnicy gminni i powiatowi odpowiedzialni za ochronę środowiska, przedstawiciele przesdsiębiorstw komunalnych odpowiedzialnych za gospodarkę ściekową, architekci i urbaniści, zarządcy dużych spółdzielni i wspólnot mieszkaniowych, przedstawiciele wojewdzkich funduszy ochrony środowiska i gospodarki wodnej. Tematyka powinna obejmować między innymi specyfikę krążenia wody w warunkach urbanizacji, zagrożenia dla środowiska, środki i rozwiązania techniczne, ramy prawne, systemy opłat, tworzenie lokalnych programów motywujących do racjonalnej gospodarki wodami opadowymi.
2. Przeprowadzenie serii spotkań szkoleniowych w miastach Polski. Wstępnie szacuje się, że w 250 szkoleniach może wziąć udział około 10 000 osób reprezentujacych grupy docelowe.
3. Przygotowanie i udostępnienie w internecie serii podręczników i broszur skierowanych do specjalistów z różnych grup docelowych oraz do mieszkańców.
4. Przeprowadzenie w prasie, radiu i telewizji kampanii edukacyjnej skierowanej do szerokiej publiczności.
</v>
          </cell>
          <cell r="T27" t="str">
            <v>Edukacyjne, informacyjne</v>
          </cell>
          <cell r="U27" t="str">
            <v>opracowanie studialne?</v>
          </cell>
          <cell r="V27" t="str">
            <v>działania zaproponowane przez Piotra Kwiatkowskiego -trzeba się zastanowić nad ich implementacją do KPOWM</v>
          </cell>
          <cell r="W27" t="str">
            <v>DHI, GRONTMIJ</v>
          </cell>
          <cell r="X27" t="str">
            <v>Art. 61c, 61d i 61p ustawy z dnia 18 lipca 2001 Prawo Wodne
Art. 38b, 38c, 38d ustawy z dnia 18 lipca 2001 Prawo Wodne</v>
          </cell>
          <cell r="Y27" t="str">
            <v>Narodowy Fundusz Ochrony Środowiska i Gospodarki Wodnej po konsultacjach z Generalną Dyrekcją Ochrony Środowiska przeznaczy odpowiednie środki na działanie. Generalna Dyrekcja Ochrony Środowiska przygotuje cykl szkoleń, podręczniki i broszury oraz przeprowadzi kampanię w mediach. Regionalne Dyrekcje Ochrony Środowiska zorganizują spotkania szkoleniowe w poszczególnych w województwach.</v>
          </cell>
          <cell r="Z27" t="str">
            <v>2017-2018</v>
          </cell>
          <cell r="AA27" t="str">
            <v>Działanie obejmujące terytorium Rzeczypospolitej Polskiej, skierowane do samorządów miejskich i gminnych</v>
          </cell>
          <cell r="AB27" t="str">
            <v>W 7 podakwenach subGES, w 1 podakwenie GES.</v>
          </cell>
          <cell r="AC27" t="str">
            <v>Korzyścią będzie zwiększenie w przyszłości, efektywności redukcji substancji biogennych i niebezpiecznych (pośrednio) pochodzących z wód opadowych. Nie można obiektywnie oszacować wartości korzyści.</v>
          </cell>
          <cell r="AD27" t="str">
            <v>Brak możliwości oszacowania wielkości korzyści.</v>
          </cell>
          <cell r="AE27" t="str">
            <v>Brak możliwości oszacowania wielkości korzyści.</v>
          </cell>
          <cell r="AF27" t="str">
            <v xml:space="preserve">Jednostka odpowiedzialna za zmianę przygotowanie i wdrożenie działania: Minister właściwy ds. środowiska
Jednostka odpowiedzialna za przygotowanie ram finansowego wsparcia działania: Narodowy Fundusz Ochrony Środowika i Gospodarki Wodnej
</v>
          </cell>
          <cell r="AH27">
            <v>10000000</v>
          </cell>
          <cell r="AI27" t="str">
            <v>Założono koszt działania na poziomie 10 mln PLN. Stanowi on koszt przygotowania kampanii, przeprowadzenie jej oraz koszt opracowania materiałów szkoleniowych i przeprowadzenie serii szkoleń.</v>
          </cell>
          <cell r="AJ27" t="str">
            <v>Eksperckie</v>
          </cell>
          <cell r="AK27" t="str">
            <v xml:space="preserve">Środki NFOŚiGW.
</v>
          </cell>
          <cell r="AL27" t="str">
            <v>Działanie koordynowane lokalnie</v>
          </cell>
          <cell r="AM27" t="str">
            <v>PK</v>
          </cell>
          <cell r="AU27">
            <v>1</v>
          </cell>
          <cell r="AV27">
            <v>4</v>
          </cell>
          <cell r="AW27">
            <v>1</v>
          </cell>
          <cell r="AX27">
            <v>3</v>
          </cell>
          <cell r="AY27" t="str">
            <v>D5, D1, D3, D4, D6</v>
          </cell>
          <cell r="BD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7"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i fosforu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7" t="str">
            <v>Ryby, ptaki, siedliska w słupie wody, siedliska na dnie morskim</v>
          </cell>
          <cell r="BQ27" t="str">
            <v>Ryby, ptaki, siedliska w słupie wody, siedliska na dnie morskim</v>
          </cell>
          <cell r="BR27" t="str">
            <v>Ryby, ptaki, siedliska w słupie wody, siedliska na dnie morskim</v>
          </cell>
          <cell r="BS27" t="str">
            <v>Ryby, ptaki, siedliska w słupie wody, siedliska na dnie morskim</v>
          </cell>
          <cell r="BT27" t="str">
            <v>Ryby, ptaki, siedliska w słupie wody, siedliska na dnie morskim</v>
          </cell>
        </row>
        <row r="28">
          <cell r="B28" t="str">
            <v>KTM2_5</v>
          </cell>
          <cell r="C28" t="str">
            <v>D5</v>
          </cell>
          <cell r="D28" t="str">
            <v>Eutrofizacja</v>
          </cell>
          <cell r="G28" t="str">
            <v>Wykorzystanie kanałów melioracyjnych do redukcji ładunku biogenów z terenów rolniczych</v>
          </cell>
          <cell r="H28" t="str">
            <v>nowe</v>
          </cell>
          <cell r="I28" t="str">
            <v>konieczność konsultacji z Piotrem Kwiatkowskim: czy nie zamienić tych działań na opracowania studialne.</v>
          </cell>
          <cell r="R28" t="str">
            <v>Działanie będzie obejmowało:
1) Wprowadzenie do planów przeciwdziałania skutkom suszy zapisów zobowiązujących wojewódzkie zarządy melioracji i urządzeń wodnych do utrzymywania możliwie wysokiego stanu wód w ciekach odwadniających trwałe użytki zielone na glebach organicznych
2) Opracowanie ogólnych wytycznych gospodarowania wodami na ciekach odwadniających trwałe użytki zielone na glebach organicznych
3) Przeprowadzenie na poziomie wojewódzkich zarządów melioracji i urządzeń wodnych rozpoznania technicznych możliwości piętrzenia wód na ciekach odwadniających  trwałe użytki zielone na glebach organicznych z uwzględnieniem ograniczeń wynikających z rolniczego użytkowania
4) Opracowanie szczegółowych założeń do zmiany lub wydania pozwoleń wodnoprawnych na piętrzenie wód na ciekach odwadniających trwałe użytki zielone na glebach organicznych
5) Zmiany w istniejących pozwoleniach wodnoprawnych i wydanie nowych pozwoleń wodnoprawnych
6) Wdrożenie nowych zasad gospodarowania wodami na ciekach odwadniających trwałe użytki zielone na glebach organicznych
7) Badania skuteczności usuwania biogenów poprzez piętrzenie wód w ciekach,w tym zwłaszcza w kanałach melioracji podstawowych</v>
          </cell>
          <cell r="T28" t="str">
            <v>Prawne, Techniczne</v>
          </cell>
          <cell r="U28" t="str">
            <v>połączyć z promowaniem kodeksu praktyk rolniczych</v>
          </cell>
          <cell r="V28" t="str">
            <v>działania zaproponowane przez Piotra Kwiatkowskiego -trzeba się zastanowić nad ich implementacją do KPOWM</v>
          </cell>
          <cell r="W28" t="str">
            <v>DHI, GRONTMIJ</v>
          </cell>
          <cell r="X28" t="str">
            <v>Art. 61c, 61d i 61p ustawy z dnia 18 lipca 2001 Prawo Wodne
Art. 38b, 38c, 38d ustawy z dnia 18 lipca 2001 Prawo Wodne
Art. 113b ust. 2 ustawy z dnia 18 lipca 2001 Prawo Wodne
Art. 88k pkt 4 ustawy z dnia 18 lipca 2001 Prawo Wodne
Art.. 3 ust. 1 pkt 1) ustawy z dnia 3 lutego 2005 r. o ochronie gruntów rolnych i leśnych</v>
          </cell>
          <cell r="Y28" t="str">
            <v>Działanie będzie realizowane poprzez stworzenie odpowiednich ram prawnych, opracowanie wytycznych technicznych i wprowadzenie zmian w pozwoleniach wodnoprawnych, w efekcie czego nastąpią zmiany w sposobie eksploatacji urządzeń piętrzących na ciekach odwaniających trwałe użytki zielone na glebach  organicznych</v>
          </cell>
          <cell r="Z28" t="str">
            <v>2016 - poddziałanie 1) wprowadzenie odpowiednich zapisów do planów przeciwdziałania skutkom suszy
2018 - poddziałania 2) - 6)
2020 - poddziałanie 7)</v>
          </cell>
          <cell r="AA28" t="str">
            <v xml:space="preserve">Działanie obejmujące całe terytorium lądowe Rzeczypospolitej Polskiej
</v>
          </cell>
          <cell r="AB28" t="str">
            <v>W 7 podakwenach subGES, w 1 podakwenie GES.</v>
          </cell>
          <cell r="AC28" t="str">
            <v>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AD28">
            <v>229961947.95922393</v>
          </cell>
          <cell r="AE28" t="str">
            <v>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AF28" t="str">
            <v>Jednostki odpowiedzialne za poddziałania 1) i 2): Krajowy Zarząd Gospodarki Wodnej, regionalne zarządy gospodarki wodnej
Jednostki odpowiedzialne za poddziałania 3) i 4): wojewódzkie zarządy melioracji i urządzeń wodnych w porozumieniu z regionalnymi zarządami gospodarki wodnej
Jednostki odpowiedzialne za poddziałania 5) i 6): wojewódzkie zarządy melioracji i urządzeń wodnych
Jednostki odpowiedzialne za poddziałanie 7): Krajowy Zarząd Gospodarki Wodnej</v>
          </cell>
          <cell r="AG28" t="str">
            <v>nie</v>
          </cell>
          <cell r="AH28">
            <v>204100000</v>
          </cell>
          <cell r="AI28" t="str">
            <v>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cell r="AJ28" t="str">
            <v>Koszty oszacowano na bazie literatury: Średnio- i długookresowe programy rozwoju melioracji w skali kraju i województw, z uwzględnieniem potrzeb rolnictwa, możliwości realizacyjnych i skutków środowiskowych, Falenty, 11.2014 r</v>
          </cell>
          <cell r="AK28" t="str">
            <v>Środki Budżetu Państwa, NFOŚiGW, WFOŚiGW oraz środki UE w gestii KZGW, RZGW i wojewódzkich zarządów melioracji wodnych</v>
          </cell>
          <cell r="AL28" t="str">
            <v>Działanie koordynowane lokalnie</v>
          </cell>
          <cell r="AM28" t="str">
            <v>PK</v>
          </cell>
          <cell r="AU28">
            <v>1</v>
          </cell>
          <cell r="AV28">
            <v>4</v>
          </cell>
          <cell r="AW28">
            <v>1</v>
          </cell>
          <cell r="AX28">
            <v>3</v>
          </cell>
          <cell r="AY28" t="str">
            <v>D5, D1, D3, D4, D6</v>
          </cell>
          <cell r="AZ28" t="str">
            <v>Działanie wysoko-kosztowe, założenia mogą się zmieniać.</v>
          </cell>
          <cell r="BD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F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G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H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I28" t="str">
            <v xml:space="preserve">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 </v>
          </cell>
          <cell r="BO28" t="str">
            <v>Ryby, ptaki, siedliska w słupie wody, siedliska na dnie morskim</v>
          </cell>
          <cell r="BQ28" t="str">
            <v>Ryby, ptaki, siedliska w słupie wody, siedliska na dnie morskim</v>
          </cell>
          <cell r="BR28" t="str">
            <v>Ryby, ptaki, siedliska w słupie wody, siedliska na dnie morskim</v>
          </cell>
          <cell r="BS28" t="str">
            <v>Ryby, ptaki, siedliska w słupie wody, siedliska na dnie morskim</v>
          </cell>
          <cell r="BT28" t="str">
            <v>Ryby, ptaki, siedliska w słupie wody, siedliska na dnie morskim</v>
          </cell>
        </row>
        <row r="29">
          <cell r="B29" t="str">
            <v>KTM2_6</v>
          </cell>
          <cell r="C29" t="str">
            <v>D5</v>
          </cell>
          <cell r="D29" t="str">
            <v>Eutrofizacja</v>
          </cell>
          <cell r="G29" t="str">
            <v>Kontynuacja i wzmocnienie wątku ochrony wód w doradztwie rolniczym, w tym rozwijanie i promowanie Kodeksu Dobrej Praktyki Rolniczej</v>
          </cell>
          <cell r="H29" t="str">
            <v>nowe</v>
          </cell>
          <cell r="I29" t="str">
            <v>konieczność konsultacji z Piotrem Kwiatkowskim: czy nie zamienić tych działań na opracowania studialne.</v>
          </cell>
          <cell r="R29" t="str">
            <v>Działanie będzie polegało na prowadzeniu w ramach systemu doradztwa rolniczego ciągłej działalności szkoleniowo-informacyjnej w zakresie ograniczania spływu biogenów z terenów rolniczych do wód. Treścią przekazu będą:
- zagadnienia już objęte zasadami wzajemnej zgodności, w tym między innymi program rolnośrodowiskowo-klimatyczny, wymogi dotyczące rolnictwa na obszarach Natura 2000, wymogi wynikające z Dyrektywy Azotanowej i praktyki zazieleniania
- zagadnienia wdrażania ujętych w Krajowym Programie Ochrony Wód Morskich nowych działań dotyczących rolnictwa
- zagadnienia agrotechniczne wykraczające poza ramy wzajemnej zgodności i działania od KTM2_1 do KTM2_5 KPOWM, ale związane z kwestią ograniczania spływu biogenów.
Do tej ostatniej grupy należą między innymi:
- optymalizacja terminów i dawek nawożenia pod kątem redukcji strat substancji nawozowych
- optymalizacja płodozmianu pod kątem redukcji strat substancji nawozowych, w tym stosowanie przedplonów i międzyplonów
- zasady bezpiecznego dla środowiska składowania kiszonek
- zasady bezpiecznego dla środowiska czasowego składowania obornika na polu
- orka poprzecznostokowa
- rola barier biogeochemicznych w krajobrazie rolniczym
- optymalizacja składu pasz pod kątem redukcji emisji fosforu
- nowoczesne metody gospodarowania gnojowicą, w tym separacja części stałych i fermentacja.
Wiedza będzie przekazywana rolnikom w ramach szkoleń i doradztwa indywidualnego.</v>
          </cell>
          <cell r="T29" t="str">
            <v>Edukacyjne, kontrolne</v>
          </cell>
          <cell r="U29" t="str">
            <v>uzgodnić z Piotrem Kw które daje do DK</v>
          </cell>
          <cell r="V29" t="str">
            <v>działania zaproponowane przez Piotra Kwiatkowskiego -trzeba się zastanowić nad ich implementacją do KPOWM</v>
          </cell>
          <cell r="W29" t="str">
            <v>DHI, GRONTMIJ</v>
          </cell>
          <cell r="X29" t="str">
            <v xml:space="preserve">Ustawa z dnia 22 października 2004 r. o jednostkach doradztwa rolniczego
Zalecenie Komisji 28E/4 1) przyjęte 15 listopada 2007 r. w odniesieniu do Artykułu 20(1) c) Konwencji Helsińskiej, zmieniające Załącznik III Konwencji
Art. 61c, 61d i 61p ustawy z dnia 18 lipca 2001 Prawo Wodne
Art. 38b, 38c, 38d ustawy z dnia 18 lipca 2001 Prawo Wodne
</v>
          </cell>
          <cell r="Y29" t="str">
            <v>Centrum Doradztwa Rolniczego w Brwinowie będzie na bieżąco opracowywało materiały informacyjne i szkoleniowe oraz szkoliło pracowniów ośrodków wojewódzkich. Ośrodki wojewódzkie będą organizowały szkolenia i świadczyły indywidualne usługi doradcze na rzecz rolników.</v>
          </cell>
          <cell r="Z29" t="str">
            <v>2016 - 2020 - działanie ciągłe, będące kontynuacją z poprzednich lat</v>
          </cell>
          <cell r="AA29" t="str">
            <v xml:space="preserve">Działanie obejmujące całe terytorium lądowe Rzeczypospolitej Polskiej
</v>
          </cell>
          <cell r="AB29" t="str">
            <v>W 7 podakwenach subGES, w 1 podakwenie GES.</v>
          </cell>
          <cell r="AC29" t="str">
            <v>Kodeks Dobrej Praktyki to narzędzie podnoszące świadomość rolników i zwiększające wyczulenie m.in. na sprawy ochrony środowiska. KDP powinien być nie tylko promowany, ale i ciągle rozwijany oraz aktualizowany w celu przekazywania do gospodarstw rolnych różnych nowych technologi zmniejszających m.in. straty biogenów poprzez wykorzystanie nowych pasz, zwiększających efektywność wykorzystania nawozów itd. KPD to podbudowa teoretyczna do wymogów tzw. Wzajemnej Zgodności (Cross-Compliance), tj. warunków, jakie gospodarstwo musi spełniać, żeby ARiMR nie nałożyło na nie kar  w postaci odebrania części dopłat. KPD i szerzej doradztwo rolnicze dotyczące ochrony środowiska to podstawa dla akceptacji przez rolników wymagań ochrony środowiska, w tym POM, które bez odpowiedniej wiedzy mogą wydawać się nieracjonalne. Wymierną korzyścią powinno być zmnieszenie tonażu stsowanych nawozów mineralnych NPK (z zawartością azotowów, fosforu i potasu) używanych przez rolników. Według danych statystycznych w roku gospodarczym 2013/2014 rolnicy zużyli 1691,9 tys. ton NPK, w tym 952,6 tys. ton nawozów zawierających azot, 304,0 tys. ton zawierających fosfor, 435,3 tys. ton zawierających potas. W Polsce według danych statystycznych w roku 2013 było 1 425 386  gospodarstw rolnych indywidualnych, 67,9 % stosowało nawozy azotowe, 4,8 % nawozy fosforowe i 4,2% nawozy potasowe. Według danych statystycznych w roku gospodarczym 2013/2014 rolnicy zużyli 132 900 kg/ha nawozów mineralnych łącznie, w tym 75,5 kg/ha azotowych, 23,4 kg/ha fosforowych i 34,2 kg/ha potasowych; średnia powierzchnia gospodarstw rolnych wynosi 11,54 ha).</v>
          </cell>
          <cell r="AE29" t="str">
            <v>Opracowanie pn.: "Środki produkcji w rolnictwie w roku gospodarczym 2013/2014", W-wa 2015r.</v>
          </cell>
          <cell r="AF29" t="str">
            <v>Jednostka odpowiedzialna za przygotowywanie materiałów informacyjnychi  szkoleniowych, szkolenia pracowników wojewódzkich ośrodków doradztwa - Centrum Doradztwa Rolniczego  w Brwinowie
Jednostki odpowiedzialne za szkolenia oraz działalność informacyjną na rzecz rolników - wojewódzkie ośrodki doradztwa rolniczego
Jednostka odpowiedzialna za kontrolę dobrych praktyk rolniczych ujętych w zasadach wzajemnej zgodności - Agencja Restrukturyzacji i Modernizacji Rolnictwa</v>
          </cell>
          <cell r="AG29" t="str">
            <v>nie</v>
          </cell>
          <cell r="AH29">
            <v>21380805</v>
          </cell>
          <cell r="AI29" t="str">
            <v>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cell r="AJ29" t="str">
            <v>www.stat.gov.pl "Charakterystyka gospodarstw rolnych w 2013r."</v>
          </cell>
          <cell r="AK29" t="str">
            <v xml:space="preserve">Działanie nie wiąże się z dodatkowymi kosztami. Państwowy system doradztwa rolniczego w Polsce dysponuje rocznym budżetem około 200 milionów zł. Działanie będzie realizowane w ramach tych środków.
</v>
          </cell>
          <cell r="AL29" t="str">
            <v>Działanie koordynowane lokalnie</v>
          </cell>
          <cell r="AM29" t="str">
            <v>PK</v>
          </cell>
          <cell r="AU29">
            <v>1</v>
          </cell>
          <cell r="AV29">
            <v>4</v>
          </cell>
          <cell r="AW29">
            <v>4</v>
          </cell>
          <cell r="AX29">
            <v>3</v>
          </cell>
          <cell r="AY29" t="str">
            <v>D5, D1, D3, D4, D6</v>
          </cell>
          <cell r="AZ29" t="str">
            <v>Działania nisko kosztowe, jednak nie sposób oszacować korzyści, pytanie czy czas uzyskania korzyści jest krótki, czy jednak potrwa kilka lat? Wpływ na cechy skopiowany z powyższych działań</v>
          </cell>
          <cell r="BD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29"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i azotu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29" t="str">
            <v>Ryby, ptaki, siedliska w słupie wody, siedliska na dnie morskim</v>
          </cell>
          <cell r="BQ29" t="str">
            <v>Ryby, ptaki, siedliska w słupie wody, siedliska na dnie morskim</v>
          </cell>
          <cell r="BR29" t="str">
            <v>Ryby, ptaki, siedliska w słupie wody, siedliska na dnie morskim</v>
          </cell>
          <cell r="BS29" t="str">
            <v>Ryby, ptaki, siedliska w słupie wody, siedliska na dnie morskim</v>
          </cell>
          <cell r="BT29" t="str">
            <v>Ryby, ptaki, siedliska w słupie wody, siedliska na dnie morskim</v>
          </cell>
        </row>
        <row r="30">
          <cell r="B30" t="str">
            <v>KTM1_2</v>
          </cell>
          <cell r="C30" t="str">
            <v>D5</v>
          </cell>
          <cell r="D30" t="str">
            <v>Eutrofizacja</v>
          </cell>
          <cell r="G30" t="str">
            <v>Ocena techniczno-ekonomicznej wykonalności zwiększenia redukcji azotu w wybranych oczyszczalniach ścieków przemysłu chemicznego</v>
          </cell>
          <cell r="H30" t="str">
            <v>nowe</v>
          </cell>
          <cell r="R30" t="str">
            <v>Opracowanie raportu dotyczącego techniczno-ekonomicznej wykonalności zmniejszenia emisji azotu ze ściekami odprowadzanymi z zakładów chemicznych w Puławach, Mątwach, Janikowie, Kędzierzynie i Włocławku. Raport powinien zawierać między innymi:
- analizę istniejących procesów produkcyjnych
- analizę istniejących technik i rozwiązań służących ograniczeniu emisji azotu do wód, w tym obliczenia technologiczne służące identyfikacji słabych punktów i elmentów, w których możliwa jest poprawa
- identyfikację oraz analizę techniczną i ekonomiczną możliwych usprawnień i zmian technologicznych w procesach produkcyjnych, jak i w procesach oczyszczania ścieków
- zalecane sposoby zmniejszenia emisji azotu ze ściekami odprowadzanymi z zakładów.</v>
          </cell>
          <cell r="T30" t="str">
            <v>Przygotowawcze techniczne</v>
          </cell>
          <cell r="X30" t="str">
            <v>Art. 61c, 61d i 61p ustawy z dnia 18 lipca 2001 Prawo Wodne
Art. 38b, 38c, 38d ustawy z dnia 18 lipca 2001 Prawo Wodne</v>
          </cell>
          <cell r="Y30" t="str">
            <v>Powołanie przez KZGW niezależnego zespołu ekspertów, którzy we współpracy ze służbami ochrony środowiska zakładów przedstawią wykonalne propozycje zmniejszenia emisji azotu do wód.</v>
          </cell>
          <cell r="Z30" t="str">
            <v>2016 - Rozpoczęcie prac
2017 - Zakończenie prac</v>
          </cell>
          <cell r="AA30" t="str">
            <v xml:space="preserve">Działanie dotyczące zakładów chemicznych w Puławach, Mątwach, Janikowie, Kędzierzynie i Włocławku
</v>
          </cell>
          <cell r="AB30" t="str">
            <v>W 7 podakwenach subGES, w 1 podakwenie GES.</v>
          </cell>
          <cell r="AC30" t="str">
            <v>Brak możliwości oszacowania korzyści</v>
          </cell>
          <cell r="AD30" t="str">
            <v>Brak możliwości oszacowania.</v>
          </cell>
          <cell r="AE30" t="str">
            <v>Brak możliwości oszacowania</v>
          </cell>
          <cell r="AF30" t="str">
            <v>Środki Narodowego Funduszu Ochrony Środowiska i Gospodarki Wodnej.</v>
          </cell>
          <cell r="AH30">
            <v>1000000</v>
          </cell>
          <cell r="AI30" t="str">
            <v>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cell r="AJ30" t="str">
            <v>Eksperckie</v>
          </cell>
          <cell r="AK30" t="str">
            <v>Środki Narodowego Funduszu Ochrony Środowiska i Gospodarki Wodnej.</v>
          </cell>
          <cell r="AL30" t="str">
            <v>Działanie koordynowane lokalnie</v>
          </cell>
          <cell r="AM30" t="str">
            <v>PK</v>
          </cell>
          <cell r="AU30" t="str">
            <v>brak cba</v>
          </cell>
          <cell r="AV30" t="str">
            <v>brak cba</v>
          </cell>
          <cell r="AW30" t="str">
            <v>brak cba</v>
          </cell>
          <cell r="AX30" t="str">
            <v>brak cba</v>
          </cell>
          <cell r="AY30" t="str">
            <v>D5, D1, D3, D4, D6</v>
          </cell>
          <cell r="BC30" t="str">
            <v>opracowanie studialne</v>
          </cell>
          <cell r="BD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0" t="str">
            <v>Działanie może stanowić podstawę do działań technicznych, które przyczynią się do ograniczenia presji związanej z wprowadzaniem do wód substancji biogennych, będących pierwotnym czynnikiem wywołującym eutrofizację. Ewentualne przyszłe ograniczenie presji może spowodować poprawę szeregu właściwości fizykochemicznych, w tym stężeń azotu w wodzie, przezroczystości wody i natlenienia warstw przydennych. Ponadto, ograniczenie presji może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0" t="str">
            <v>Ryby, ptaki, siedliska w słupie wody, siedliska na dnie morskim</v>
          </cell>
          <cell r="BQ30" t="str">
            <v>Ryby, ptaki, siedliska w słupie wody, siedliska na dnie morskim</v>
          </cell>
          <cell r="BR30" t="str">
            <v>Ryby, ptaki, siedliska w słupie wody, siedliska na dnie morskim</v>
          </cell>
          <cell r="BS30" t="str">
            <v>Ryby, ptaki, siedliska w słupie wody, siedliska na dnie morskim</v>
          </cell>
          <cell r="BT30" t="str">
            <v>Ryby, ptaki, siedliska w słupie wody, siedliska na dnie morskim</v>
          </cell>
        </row>
        <row r="31">
          <cell r="B31" t="str">
            <v>KTM2_4</v>
          </cell>
          <cell r="C31" t="str">
            <v>D5</v>
          </cell>
          <cell r="D31" t="str">
            <v>Eutrofizacja</v>
          </cell>
          <cell r="G31" t="str">
            <v>Przeciwdziałanie powierzchniowej erozji wodnej na styku pól i wód śródlądowych</v>
          </cell>
          <cell r="H31" t="str">
            <v>nowe</v>
          </cell>
          <cell r="I31" t="str">
            <v>konieczność konsultacji z Piotrem Kwiatkowskim: czy nie zamienić tych działań na opracowania studialne.</v>
          </cell>
          <cell r="R31" t="str">
            <v>Działanie będzie obejmowało:
1) Opracowanie map strat fosforu z gleb w wyniku erozji wodnej
2) Identyfikację terenów, na których straty fosforu z gleb do wód są na tyle wysokie, że tworzenie pasów ochronnych jest ekonomicznie atrakcyjną alternatywą dla działań w zakresie gospodarki ściekowej
3) Opracowanie programu realizacji pasów ochronnych opartego na bodźcach finansowych dla właścicieli gruntów
4) Sukcesywna realizacja programu
5) Monitoring rezultatów programu i ewentualne korekty.
Wstępnie przewiduje się realizację pasów ochronnych o powierzchni 35 tys. ha i łącznej długości około 15 000 km.</v>
          </cell>
          <cell r="T31" t="str">
            <v>Techniczne, ekonomiczne, administracyjne</v>
          </cell>
          <cell r="U31" t="str">
            <v xml:space="preserve">Wykorzystamy info znalezione przez Waldka - WK doda do listy działań; Angelika doda info ze szwedzkiego opracowania; </v>
          </cell>
          <cell r="V31" t="str">
            <v>działania zaproponowane przez Piotra Kwiatkowskiego -trzeba się zastanowić nad ich implementacją do KPOWM</v>
          </cell>
          <cell r="W31" t="str">
            <v>DHI, GRONTMIJ</v>
          </cell>
          <cell r="X31" t="str">
            <v>Zalecenie Komisji 28E/4 1) przyjęte 15 listopada 2007 r. w odniesieniu do Artykułu 20(1) c) Konwencji Helsińskiej, zmieniające Załącznik III Konwencji
Art. 61c, 61d i 61p ustawy z dnia 18 lipca 2001 Prawo Wodne
Art. 38b, 38c, 38d ustawy z dnia 18 lipca 2001 Prawo Wodne
Art. 113b ust. 2 ustawy z dnia 18 lipca 2001 Prawo Wodne</v>
          </cell>
          <cell r="Y31" t="str">
            <v>Identyfikacja narażonych na erozję wodną gruntów ornych będących kluczowymi źródłami fosforu trafiającego do wód i realizacja barier biogeochemicznych w postaci zadarnionych pasów odcinających takie grunty orne od wód. Realizacja będzie opierać się na umowach pomiędzy właścicielami gospodarstw a państwem, reprezentowanym przez Agencję Restrukturyzacji i Modernizacji Rolnictwa, zbliżonych w swojej istocie do umów zawieranych w ramach programu rolnośrodowiskowo-klimatycznego. Rolnik, a następnie jego spadkobiercy lub nabywcy gruntu w zamian za zobowiązanie zmiany gruntu ornego na regularnie koszoną i nienawożoną łąkę będą otrzymywali przez 40 lat stałą kwotę reprezentującą spadek dochodowości z tytułu zmiany sposobu użytkowania, powiększoną o wypłacaną na początku okresu sumę stanowiącą bodziec finansowy do zmiany sposobu użytkowania. Grunty byłyby obciążone bezterminowymi zapisami uniemożliwiającymi zmianę sposobu użytkowania również po wygaśnięciu 40-letniego okresu.</v>
          </cell>
          <cell r="Z31" t="str">
            <v>2017 - Identyfikacja narażonych na erozję wodną gruntów ornych będących kluczowymi źródłami fosforu trafiającego do wód
2018 - Opracowanie i uruchomienie programu tworzenia barier biogeochemicznych
2020 - Wdrożenie programu na pierwszych 15 000 hektarów
2022 - Wdrożenie programu na kolejnych 20 000 hektarów</v>
          </cell>
          <cell r="AA31" t="str">
            <v xml:space="preserve">Działanie obejmujące tereny kraju narażone na erozję wodną, w tym w szczególności tereny górskie, pogórza, pas wyżyn i pas pojezierzy.
</v>
          </cell>
          <cell r="AB31" t="str">
            <v>W 7 podakwenach subGES, w 1 podakwenie GES.</v>
          </cell>
          <cell r="AC31" t="str">
            <v>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AD31">
            <v>145856000</v>
          </cell>
          <cell r="AE31" t="str">
            <v xml:space="preserve">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AF31" t="str">
            <v>Jednostka odpowiedzialna przygotowanie programu: Krajowy Zarząd Gospodarki Wodnej w porozumieniu z Ministrem właściwym ds. rolnictwa i Ministrem właściwym ds. środowiska
Jednostka odpowiedzialna za kontrolę/monitoring realizacji: Agencja Restrukturyzacji i Modernizacji Rolnictwa (w ramach kontroli wykorzystania dopłat bezpośrednich)
Jednostka odpowiedzialna za monitoring efektywności pasów ochronnych: Państwowa Inspekcja Ochrony Środowiska
Jednostki odpowiedzialne za bezpośrednie wdrażanie: gospodarstwa rolne</v>
          </cell>
          <cell r="AG31" t="str">
            <v>nie</v>
          </cell>
          <cell r="AH31">
            <v>203900000</v>
          </cell>
          <cell r="AI31" t="str">
            <v xml:space="preserve">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cell r="AJ31" t="str">
            <v>Brak</v>
          </cell>
          <cell r="AK31" t="str">
            <v>Budżet panśtwa, środki UE</v>
          </cell>
          <cell r="AL31" t="str">
            <v>Działanie koordynowane lokalnie</v>
          </cell>
          <cell r="AQ31" t="str">
            <v>tak</v>
          </cell>
          <cell r="AU31">
            <v>2</v>
          </cell>
          <cell r="AV31">
            <v>4</v>
          </cell>
          <cell r="AW31">
            <v>1</v>
          </cell>
          <cell r="AX31">
            <v>3</v>
          </cell>
          <cell r="AY31" t="str">
            <v>D5, D1, D3, D4, D6</v>
          </cell>
          <cell r="AZ31" t="str">
            <v>h63?, AG63, AH63</v>
          </cell>
          <cell r="BC31" t="str">
            <v>musi wypaść</v>
          </cell>
          <cell r="BD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F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G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H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I31" t="str">
            <v>Zrealizowanie działania przyczyni się do ograniczenia presji związanej z wprowadzaniem do wód substancji biogennych, będących pierwotnym czynnikiem wywołującym eutrofizację. Ograniczenie presji powinno spowodować poprawę szeregu właściwości fizykochemicznych, w tym stężeń fosforu w wodzie, przezroczystości wody i natlenienia warstw przydennych. Ponadto, ograniczenie presji powinno przyczynić się do poprawy stanu ochrony szeregu wrażliwych na eutrofizację siedlisk morskich (m.in. 1150-1 Zalewy, 1130 Estuaria, 1110 Piaszczyste ławice morskie), gatunów ryb (parposz) i gatunków ptaków (nur rdzawoszyi, nur czarnoszyi, perkoz rogaty, perkoz rdzawoszyi, lodówka, uhla,   markaczka, nurnik, alka, nurzyk).</v>
          </cell>
          <cell r="BO31" t="str">
            <v>Ryby, ptaki, siedliska w słupie wody, siedliska na dnie morskim</v>
          </cell>
          <cell r="BQ31" t="str">
            <v>Ryby, ptaki, siedliska w słupie wody, siedliska na dnie morskim</v>
          </cell>
          <cell r="BR31" t="str">
            <v>Ryby, ptaki, siedliska w słupie wody, siedliska na dnie morskim</v>
          </cell>
          <cell r="BS31" t="str">
            <v>Ryby, ptaki, siedliska w słupie wody, siedliska na dnie morskim</v>
          </cell>
          <cell r="BT31" t="str">
            <v>Ryby, ptaki, siedliska w słupie wody, siedliska na dnie morskim</v>
          </cell>
        </row>
        <row r="32">
          <cell r="B32" t="str">
            <v>KTM27</v>
          </cell>
          <cell r="C32" t="str">
            <v>D6</v>
          </cell>
          <cell r="D32" t="str">
            <v>Integralność dna morskiego</v>
          </cell>
          <cell r="G32" t="str">
            <v>Wprowadzenie ograniczeń  trałowania  dennego na obszarach gdzie istnieje konieczność ochrony cennych zbiorowisk organizmów dennych</v>
          </cell>
          <cell r="H32" t="str">
            <v>nowe</v>
          </cell>
          <cell r="I32" t="str">
            <v>VK.
Czy na obszarach N2000 są zakazy trałowania</v>
          </cell>
          <cell r="R32" t="str">
            <v>Wprowadzenie zakazu / ograniczeń w planach zagospodarowania przestrzennego obszarów morskich. W celu wsparcia świadomych decyzji dotyczących zarządzania w sprawie ograniczeń w trałowaniu, niezbędne jest przeprowadzenie dodatkowych prac badawczych na temat wpływu trałowania na obszary poddane intensywnemu trałowaniu dna morskiego oraz w pobliżu siedlisk wrażliwych na na prowadzenie takich działań.</v>
          </cell>
          <cell r="T32" t="str">
            <v>prawne</v>
          </cell>
          <cell r="U32" t="str">
            <v>VK skonkretyzuje korzyści i koszty</v>
          </cell>
          <cell r="V32" t="str">
            <v>doprecyzować zakres działania, jaki ma wpływ na interesariuszy (DHI), czy to nie zawiera się w planach ochronnych obszarów N2000? (W.LEWANDOWSKI)</v>
          </cell>
          <cell r="W32" t="str">
            <v>Anders Ch. Ericsen / Anne Lise Middelboe</v>
          </cell>
          <cell r="X32" t="str">
            <v xml:space="preserve">Ustawa z dnia 19 grudnia 2014 r. o rybołówstwie morskim </v>
          </cell>
          <cell r="Y32" t="str">
            <v>Włączenie odpowiednich zapisów do planów zagospodarowania obszarów morskich. Działanie winno zostać poprzedzone przeprowadzeniem badań, które pozwolą na podjecie decyzji odnośnie zarządzania środowiskowego w zakresie trałowania</v>
          </cell>
          <cell r="Z32" t="str">
            <v>Od momentu przyjęcia planu zagospodarowania przestrzennego  obszarów morskich - bezterminowo</v>
          </cell>
          <cell r="AA32" t="str">
            <v>Obszary morskie RP</v>
          </cell>
          <cell r="AB32" t="str">
            <v>W 7 podakwenach subGES, w 1 podakwenie GES.</v>
          </cell>
          <cell r="AF32" t="str">
            <v>Minister właściwy ds. gospodarki morskiej/Urządy Morskie</v>
          </cell>
          <cell r="AH32" t="str">
            <v>Oszacowanie kosztów możliwe po ustaleniu zakresu działania</v>
          </cell>
          <cell r="AI32" t="str">
            <v>Oszacowanie kosztów możliwe po ustaleniu zakresu działania</v>
          </cell>
          <cell r="AK32" t="str">
            <v xml:space="preserve">Program Operacyjny „Rybactwo i Morze” na lata 2014–2020 z Europejskiego Funduszu Morskiego i Rybackiego (EFMR) w ramach działania pn.: zmniejszanie oddziaływania rybołówstwa na środowisko morskie (art. 38), na który przeznaczono 10 000 000 PLN </v>
          </cell>
          <cell r="AL32" t="str">
            <v>Działanie koordynowane lokalnie</v>
          </cell>
          <cell r="AR32" t="str">
            <v>review existing regulations</v>
          </cell>
          <cell r="AT32" t="str">
            <v>potentially just a study</v>
          </cell>
          <cell r="AU32">
            <v>1</v>
          </cell>
          <cell r="AV32">
            <v>2</v>
          </cell>
          <cell r="AW32">
            <v>2</v>
          </cell>
          <cell r="AX32">
            <v>2</v>
          </cell>
          <cell r="AY32" t="str">
            <v>D1, D3, D6</v>
          </cell>
          <cell r="AZ32" t="str">
            <v>H67?</v>
          </cell>
          <cell r="BC32" t="str">
            <v>to samo co w D1</v>
          </cell>
          <cell r="BD32" t="str">
            <v>Działanie związane z ograniczeniem presji na organizmy morskie i siedliska dna morskiego oraz komercyjnie pozyskiwane ryby.</v>
          </cell>
          <cell r="BF32" t="str">
            <v>Działanie związane z ograniczeniem presji na organizmy morskie i siedliska dna morskiego oraz komercyjnie pozyskiwane ryby.</v>
          </cell>
          <cell r="BI32" t="str">
            <v>Działanie związane z ograniczeniem presji na organizmy morskie i siedliska dna morskiego oraz komercyjnie pozyskiwane ryby.</v>
          </cell>
          <cell r="BO32" t="str">
            <v>Ryby, siedliska na dnie morskim</v>
          </cell>
          <cell r="BQ32" t="str">
            <v>Ryby, siedliska na dnie morskim</v>
          </cell>
          <cell r="BR32" t="str">
            <v>Ryby, siedliska na dnie morskim</v>
          </cell>
          <cell r="BT32" t="str">
            <v>Ryby, siedliska na dnie morskim</v>
          </cell>
        </row>
        <row r="33">
          <cell r="B33" t="str">
            <v>KTM14_5</v>
          </cell>
          <cell r="C33" t="str">
            <v>D6</v>
          </cell>
          <cell r="D33" t="str">
            <v>Integralność dna morskiego</v>
          </cell>
          <cell r="G33" t="str">
            <v>Koncesje i decyzje środowiskowe dla przedsięwzięć polegających na rozpoznawaniu, poszukiwaniu i eksploatacji podmorskich złóż (wytyczne dla organów wydających decyzje administracyjne)</v>
          </cell>
          <cell r="H33" t="str">
            <v>nowe</v>
          </cell>
          <cell r="K33" t="str">
            <v>tak</v>
          </cell>
          <cell r="R33" t="str">
            <v>Opracowanie wytycznych metodologicznych dotyczących szacowania wpływu planowanych inwestycji z zakresu poszukiwania, rozpoznawania i eksploatacji złóż podmorskich oraz projektowania środowiskowych uwarunkowań dla realizacji takich inwestycji, wraz z określeniem środków kompensujących</v>
          </cell>
          <cell r="S33" t="str">
            <v>D1</v>
          </cell>
          <cell r="T33" t="str">
            <v>administracyjne, edukacyjne</v>
          </cell>
          <cell r="V33" t="str">
            <v>brak CBA, studialne opracowanie wytycznych</v>
          </cell>
          <cell r="X33" t="str">
            <v>Dyrektywa Parlamentu Europejskiego i Rady 2008/56/WE z dnia 17 czerwca 2008 r. ustanawiająca ramy działań Wspólnoty w dziedzinie polityki środowiska morskiego</v>
          </cell>
          <cell r="Y33" t="str">
            <v>Opracowanie wytycznych</v>
          </cell>
          <cell r="Z33" t="str">
            <v>Między 2016 a 2020 r.</v>
          </cell>
          <cell r="AA33" t="str">
            <v>Obszary morskie RP</v>
          </cell>
          <cell r="AB33" t="str">
            <v>W 7 podakwenach subGES, w 1 podakwenie GES.</v>
          </cell>
          <cell r="AF33" t="str">
            <v>Minister właściwy ds. środowiska</v>
          </cell>
          <cell r="AH33">
            <v>30000</v>
          </cell>
          <cell r="AI33" t="str">
            <v>Koszt opracowania wytycznych</v>
          </cell>
          <cell r="AK33" t="str">
            <v>budżet państwa</v>
          </cell>
          <cell r="AL33" t="str">
            <v>Działanie koordynowane lokalnie</v>
          </cell>
          <cell r="AM33" t="str">
            <v>NEW</v>
          </cell>
          <cell r="AQ33" t="str">
            <v>Nie. Opracowanie studialne, należy określić szacunek kosztów.</v>
          </cell>
          <cell r="AU33" t="str">
            <v>brak cba</v>
          </cell>
          <cell r="AV33" t="str">
            <v>brak cba</v>
          </cell>
          <cell r="AW33" t="str">
            <v>brak cba</v>
          </cell>
          <cell r="AX33" t="str">
            <v>brak cba</v>
          </cell>
          <cell r="AY33" t="str">
            <v>D6, D7</v>
          </cell>
          <cell r="AZ33" t="str">
            <v>AP68</v>
          </cell>
          <cell r="BB33" t="str">
            <v>D1</v>
          </cell>
          <cell r="BC33" t="str">
            <v>opracowanie studialne</v>
          </cell>
          <cell r="BI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J33" t="str">
            <v>Działania administracyjne, polegające na ujednoliceniu decyzji organów administracyjnych i zapewnienia, w przy wydawaniu decyzji, wymagań z zakresu ochrony integralności dna morskiego oraz dopuszczalnych zmian antropogenicznych warunków hydrograficznych, zapewniających ochronę struktury oraz funkcji ekosystemów dennych</v>
          </cell>
          <cell r="BT33" t="str">
            <v>Siedliska na dnie morskim</v>
          </cell>
          <cell r="BU33" t="str">
            <v>Siedliska na dnie morskim</v>
          </cell>
        </row>
        <row r="34">
          <cell r="B34" t="str">
            <v>KTM31_3</v>
          </cell>
          <cell r="C34" t="str">
            <v>D6</v>
          </cell>
          <cell r="D34" t="str">
            <v>Integralność dna morskiego</v>
          </cell>
          <cell r="G34" t="str">
            <v>Wykorzystanie wyników kompleksowych wytycznych dotyczących ekosytemowej metodyki wyboru miejsca deponowania osadów (urobku czerpalnego) w morzu oraz zarządzania przybrzeżnymi klapowiskami na obszarze Morza Bałtyckiego</v>
          </cell>
          <cell r="H34" t="str">
            <v>nowe</v>
          </cell>
          <cell r="R34" t="str">
            <v xml:space="preserve">Zakres objęty przewodnikiem do wyznaczania nowych miejsc klapowania oraz założeniami do programu  kontroli klapowisk.
</v>
          </cell>
          <cell r="T34" t="str">
            <v>administracyjne</v>
          </cell>
          <cell r="U34" t="str">
            <v>Sprawdzenie wyników projektu Ecodump - AW</v>
          </cell>
          <cell r="V34" t="str">
            <v>Dzialanie wdrożeniowe, ile jest podmiotów, które mają wprowadzić działanie, jakie są potencjalne skutki wdrożenia działania?</v>
          </cell>
          <cell r="W34" t="str">
            <v>DHI  - Flemming Mohlenberg | support Piotr Kwiatkowski</v>
          </cell>
          <cell r="X34" t="str">
            <v xml:space="preserve">Konwencja o zapobieganiu zanieczyszczaniu mórz przez zatapianie odpadów i innych substancji, 1972 (konwencja Londyńska) (Dz. U. 1984 nr 11 poz. 46). Konwencja o ochronie środowiska morskiego obszaru Morza Bałtyckiego, sporządzona w Helsinkach dnia 9 kwietnia 1992 (konwencja Helsińska) (Dz. U. z 2000 nr 28 poz. 346)
</v>
          </cell>
          <cell r="Y34" t="str">
            <v xml:space="preserve">Wykorzystanie wytycznych przez podmioty zaangażowane w proces deponowania odpadów.
</v>
          </cell>
          <cell r="Z34" t="str">
            <v>Działanie ciągłe od 2016 r.</v>
          </cell>
          <cell r="AA34" t="str">
            <v xml:space="preserve">Obszary morskie RP
</v>
          </cell>
          <cell r="AB34" t="str">
            <v>W 7 podakwenach GES, w 1 podakwenie subGES.</v>
          </cell>
          <cell r="AC34" t="str">
            <v xml:space="preserve">Zaproponowany w podręczniku sposób postępowania podczas wyznaczania nowych miejsc pod klapowiska oraz ich kontroli przyczyni się do ograniczenia negatywnego oddziaływania tego procesu na elementy biotyczne środowiska morskiego
</v>
          </cell>
          <cell r="AF34" t="str">
            <v>Urządy Morskie/Minister właściwy ds. gospodarki morskiej</v>
          </cell>
          <cell r="AG34" t="str">
            <v>nie</v>
          </cell>
          <cell r="AH34">
            <v>0</v>
          </cell>
          <cell r="AI34" t="str">
            <v>Działanie przeprowadzone w ramach bieżącej działalności urzędów.</v>
          </cell>
          <cell r="AK34" t="str">
            <v>budżet państwa</v>
          </cell>
          <cell r="AL34" t="str">
            <v>Działanie koordynowane regionalnie w ramach konwencji o ochronie środowiska morskiego obszaru Morza Bałtyckiego (HELCOM, Helsinki 09.04.1992).</v>
          </cell>
          <cell r="AM34" t="str">
            <v>Ministries</v>
          </cell>
          <cell r="AR34" t="str">
            <v>BRISK project, EFFICIENCY project</v>
          </cell>
          <cell r="AS34" t="str">
            <v>No</v>
          </cell>
          <cell r="AT34" t="str">
            <v>Check the oil rigs status. Like harbour safety plans</v>
          </cell>
          <cell r="AU34" t="str">
            <v>brak cba</v>
          </cell>
          <cell r="AV34" t="str">
            <v>brak cba</v>
          </cell>
          <cell r="AW34" t="str">
            <v>brak cba</v>
          </cell>
          <cell r="AX34" t="str">
            <v>brak cba</v>
          </cell>
          <cell r="AY34" t="str">
            <v>D6, D7</v>
          </cell>
          <cell r="AZ34" t="str">
            <v>ah80</v>
          </cell>
          <cell r="BC34" t="str">
            <v>dzialanie konrolne</v>
          </cell>
          <cell r="BI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J34" t="str">
            <v>Zastosowanie wytycznych postępowania podczas wyznaczania nowych miejsc pod klapowiska oraz ich kontroli przyczyni się do ograniczenia negatywnego oddziaływania tego procesu na elementy biotyczne środowiska morskiego, w szczególności struktury oraz funkcji ekosystemów dennych.</v>
          </cell>
          <cell r="BT34" t="str">
            <v>Siedliska na dnie morskim</v>
          </cell>
          <cell r="BU34" t="str">
            <v>Siedliska na dnie morskim</v>
          </cell>
        </row>
        <row r="35">
          <cell r="B35" t="str">
            <v>KTM14_6</v>
          </cell>
          <cell r="C35" t="str">
            <v>D7</v>
          </cell>
          <cell r="D35" t="str">
            <v>Warunki hydrograficzne</v>
          </cell>
          <cell r="F35" t="str">
            <v>Ograniczenie działań wpływających na zmianę warunków hydrograficznych do minimum gwarantującego brak ich niekorzystnego wpływu na ekosystemy morskie oraz podjęcie działań mających na celu poprawę warunków hydrograficznych w obszarach trwale zmienionych.</v>
          </cell>
          <cell r="G35" t="str">
            <v>Analiza zakresu i skutków środowiskowych trwałych zmian hydrograficznych</v>
          </cell>
          <cell r="H35" t="str">
            <v>nowe</v>
          </cell>
          <cell r="O35" t="str">
            <v>Przeredagowanie działania: 
Określenie możliwych zakłóceń warunków hydrologicznych, wywołanych przez zmiany hydromorfologiczne - budowle i konstrukcje morskie.</v>
          </cell>
          <cell r="R35" t="str">
            <v xml:space="preserve">Zakres realizowanych badań:
• Analiza aktualnego zasięgu trwałych zmian warunków hydrograficznych  
• Inwentaryzacja obiektów powodujących trwałe zmiany warunków hydrograficznych w tym ocena ich stanu technicznego oraz ocena zasadności funkcjonowania obiektów w kontekście potrzeb infrastrukturalnych
• Inwentaryzacja planowanych obiektów powodujących trwałe zmiany warunków hydrograficznych
• Analiza wpływu istniejących i planowanych obiektów powodujących trwałe zmiany warunków hydrograficznych na siedliska cenne przyrodniczo
• Określenie możliwości pełnej lub częściowej renaturyzacji lub rekultywacji obszarów morskich trwale zmienionych w miejscach, w których istniejąca infrastruktura nie spełnia już pierwotnie zaplanowanej funkcji lub w których możliwe jest zastosowanie innych rozwiązań, bardziej zbliżonych do naturalnych.
Produkty projektu:
• Baza danych istniejących i planowanych obiektów i przedsięwzięć powodujących trwałe zmiany warunków hydrograficznych.
• Baza danych siedlisk dotkniętych trwałymi zmianami.
• Ocena wpływu istniejących i planowanych trwałych zmian warunków hydrograficznych na siedliska cenne przyrodniczo
• Zestaw rekomendowanych docelowych wartości wskaźników określonych dla Cechy 7
• Wytyczne dotyczące ograniczenia wpływu trwałych zmian warunków hydrograficznych na siedliska denne i pelagiczne 
• Zestaw rekomendowanych działań renaturyzacyjnych
</v>
          </cell>
          <cell r="T35" t="str">
            <v>Analiza/badania</v>
          </cell>
          <cell r="V35" t="str">
            <v>badania, brak konieczności wykonania CBA. Pytanie: czy mamy koszty takich badań?</v>
          </cell>
          <cell r="W35" t="str">
            <v>ANDRZEJ LEWANDOWSKI</v>
          </cell>
          <cell r="X35" t="str">
            <v>Art. 61a, 61b ustawy z dnia 18 lipca 2001 Prawo Wodne
Art. 2 ust. 3 ustawy z dnia 28 marca 2003 r. o ustanowieniu programu wieloletniego „Program ochrony brzegów morskich”</v>
          </cell>
          <cell r="Y35" t="str">
            <v>Krajowy Zarząd Gospodarki Wodnej przeznaczy odpowiednie środki oraz zleci wykonanie analizy w ramach umowy z wykonawcą wyłonionym w postępowaniu przetargowym.</v>
          </cell>
          <cell r="Z35" t="str">
            <v>2016-2017 - Przeprowadzenie proceduty przetargowej
2017-2018 - Realizacja badań i wykonanie produktów projektu.</v>
          </cell>
          <cell r="AA35" t="str">
            <v xml:space="preserve">Obszary morskie RP
</v>
          </cell>
          <cell r="AB35" t="str">
            <v>W 7 podakwenach GES, w 1 podakwenie subGES.</v>
          </cell>
          <cell r="AC35" t="str">
            <v>Określenie ryzyka nieosiągnięcia dobrego stanu wód w aspekcie elementów hydromorfologicznych.</v>
          </cell>
          <cell r="AF35" t="str">
            <v>Krajowy Zarząd Gospodarki Wodnej</v>
          </cell>
          <cell r="AG35" t="str">
            <v>nie</v>
          </cell>
          <cell r="AH35">
            <v>2000000</v>
          </cell>
          <cell r="AI35" t="str">
            <v>Koszt całkowity:  2 000 000 zł</v>
          </cell>
          <cell r="AK35" t="str">
            <v xml:space="preserve">Środki NFOŚiGW
</v>
          </cell>
          <cell r="AL35" t="str">
            <v>Działanie koordynowane regionalnie w ramach konwencji o ochronie środowiska morskiego obszaru Morza Bałtyckiego (HELCOM, Helsinki 09.04.1992).</v>
          </cell>
          <cell r="AM35" t="str">
            <v>NEW</v>
          </cell>
          <cell r="AQ35" t="str">
            <v>Nie. Opracowanie studialne, należy określić szacunek kosztów.</v>
          </cell>
          <cell r="AT35" t="str">
            <v>GES achieved, Goals are not specific and not measureable</v>
          </cell>
          <cell r="AU35" t="str">
            <v>brak cba</v>
          </cell>
          <cell r="AV35" t="str">
            <v>brak cba</v>
          </cell>
          <cell r="AW35" t="str">
            <v>brak cba</v>
          </cell>
          <cell r="AX35" t="str">
            <v>brak cba</v>
          </cell>
          <cell r="AY35" t="str">
            <v>D6, D7</v>
          </cell>
          <cell r="AZ35" t="str">
            <v>AH72, AP72, AJ72?</v>
          </cell>
          <cell r="BC35" t="str">
            <v>opracowanie studialne</v>
          </cell>
          <cell r="BI35" t="str">
            <v>Określenie ryzyka nieosiągnięcia dobrego stanu wód w aspekcie elementów hydromorfologicznych</v>
          </cell>
          <cell r="BJ35" t="str">
            <v>Określenie ryzyka nieosiągnięcia dobrego stanu wód w aspekcie elementów hydromorfologicznych</v>
          </cell>
          <cell r="BT35" t="str">
            <v>Siedliska na dnie morskim</v>
          </cell>
          <cell r="BU35" t="str">
            <v>Siedliska na dnie morskim</v>
          </cell>
        </row>
        <row r="36">
          <cell r="B36" t="str">
            <v>KTM14_9</v>
          </cell>
          <cell r="C36" t="str">
            <v>D8</v>
          </cell>
          <cell r="D36" t="str">
            <v>Substancje zanieczyszczające i efekty ich oddziaływania</v>
          </cell>
          <cell r="G36" t="str">
            <v xml:space="preserve">Analiza zagrożeń dla środowiska morskiego wraku statku Stuttgart wraz z analizą istniejących technologii utylizacji zagrożenia i możliwości ich wykorzystania
</v>
          </cell>
          <cell r="H36" t="str">
            <v>nowe</v>
          </cell>
          <cell r="I36" t="str">
            <v>Istniejące, 
zlecone przez Ministerstwo Środowiska w 16.07.2015r. „Badania oraz analiza zagrożeń dla środowiska morskiego, jakie
stanowi wrak statku Stuttgart wraz z analizą istniejących technologii
utylizacji zagrożenia i możliwości ich wykorzystania.
Numer ogłoszenia: 179882 - 2015;”
Wykonuje Instytut Morski w Gdańsku (dr Hac); Raport zostanie sporządzony na koniec 08.2016r.</v>
          </cell>
          <cell r="R36" t="str">
            <v xml:space="preserve">Analiza zagrożeń dla środowiska morskiego, jakie stanowi wrak statku Stuttgart wraz z analizą istniejących technologii utylizacji zagrożenia i możliwości ich wykorzystania. Realizacja zadania będzie polegać na:
- przeprowadzeniu badań gruntu oraz wody w otoczeniu zalegającego wraku w celu dokładnego rozpoznania substancji zalegających w zbiornikach wraku oraz określenia skali i rozmiarów skażenia
- stworzeniu mapy wynikowej obszaru oraz wytycznych do dalszych badań i opracowanie wskazówek do przeprowadzenia ponownych pomiarów, 
- badania prądów morskich w rejonie wraku oraz wykonanie pełnych pomiarów hydrograficznych i geofizycznych, pomiarów batymetrycznych oraz pomiarów profilomierzem osadów. Informacje te są niezbędne do modelowania potencjalnego rozpływu zanieczyszczeń w trakcie planowanego czyszczania dna,
- analizie i rozpoznaniu możliwości przeprowadzenia prac zmierzających do usunięcia zanieczyszczeń zalegających na dnie morza oraz graniczenia wpływu zalęgającego wraku na środowisko morskie,
- rozpoznaniu rynku firm pogłębiarskich i ratowniczych dla wykonania założonego zakresu prac rekultywacyjnych.
</v>
          </cell>
          <cell r="T36" t="str">
            <v>techniczne</v>
          </cell>
          <cell r="V36" t="str">
            <v>badania, brak konieczności wykonania CBA. Pytanie: czy mamy koszty takich badań? - tak są w liście ministerialnej. Zakres też jest opisany nieźle.</v>
          </cell>
          <cell r="W36" t="str">
            <v>DHI - Piotr Kwiatkowski / Flemming Møhlenberg</v>
          </cell>
          <cell r="X36" t="str">
            <v xml:space="preserve">Konwencja o ochronie środowiska morskiego obszaru Morza Bałtyckiego, sporządzona w Helsinkach dnia 9 kwietnia 1992 (konwencja Helsińska) (Dz. U. z 2000 nr 28 poz. 346). Międzynarodowa konwencja w sprawie usuwania wraków (2007 Nairobi WRC).
</v>
          </cell>
          <cell r="Y36" t="str">
            <v xml:space="preserve">Wykonanie raportu końcowego obejmującego pełną analizę sytuacji oraz wskazanie konkretnych metod i środków poprawy istniejącego stanu w rejonie skażenia.
</v>
          </cell>
          <cell r="Z36" t="str">
            <v>2015 - 2016 r</v>
          </cell>
          <cell r="AA36" t="str">
            <v>Zatoka Gdańska</v>
          </cell>
          <cell r="AB36" t="str">
            <v>W 7 podakwenach GES, w 1 podakwenie subGES.</v>
          </cell>
          <cell r="AC36" t="str">
            <v xml:space="preserve">Ocena zagrożeń dla wód związanych z obecnością wraku na dnie morza. W wyniku przeprowadzonych analiz zostanie dokonane rozpoznanie możliwości wykonania prac zmierzających do usunięcia zanieczyszczeń zalegających na dnie morza oraz ograniczenia wpływu zalęgającego wraku na środowisko morskie
</v>
          </cell>
          <cell r="AF36" t="str">
            <v>Krajowy Zarząd Gospodarki Wodnej</v>
          </cell>
          <cell r="AG36" t="str">
            <v>nie</v>
          </cell>
          <cell r="AH36">
            <v>300547</v>
          </cell>
          <cell r="AI36" t="str">
            <v xml:space="preserve">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cell r="AK36" t="str">
            <v>NFOŚiGW</v>
          </cell>
          <cell r="AL36" t="str">
            <v>Działanie koordynowane regionalnie w ramach konwencji o ochronie środowiska morskiego obszaru Morza Bałtyckiego (HELCOM, Helsinki 09.04.1992).</v>
          </cell>
          <cell r="AM36" t="str">
            <v>Ministries</v>
          </cell>
          <cell r="AO36" t="str">
            <v>Questionable?</v>
          </cell>
          <cell r="AQ36" t="str">
            <v>No</v>
          </cell>
          <cell r="AS36" t="str">
            <v>No</v>
          </cell>
          <cell r="AT36" t="str">
            <v>Small scale action with minimum impact on ecosystem scale</v>
          </cell>
          <cell r="AU36" t="str">
            <v>brak CBA</v>
          </cell>
          <cell r="AV36" t="str">
            <v>brak CBA</v>
          </cell>
          <cell r="AW36" t="str">
            <v>brak CBA</v>
          </cell>
          <cell r="AX36" t="str">
            <v>brak CBA</v>
          </cell>
          <cell r="AY36" t="str">
            <v>D8, D9</v>
          </cell>
          <cell r="AZ36" t="str">
            <v>AH76?</v>
          </cell>
          <cell r="BC36" t="str">
            <v>opracowanie badawczo -  studialne</v>
          </cell>
          <cell r="BK36" t="str">
            <v xml:space="preserve">Ocena zagrożeń dla wód związanych 
z obecnością wraku na dnie morza umożliwi dokonane rozpoznania możliwości wykonania prac zmierzających do usunięcia zanieczyszczeń zalegających na dnie morza oraz ograniczenia wpływu zalęgającego wraku 
na środowisko morskie.
</v>
          </cell>
          <cell r="BL36" t="str">
            <v>Ocena zagrożeń dla wód związanych 
z obecnością wraku na dnie morza umożliwi dokonane rozpoznania możliwości wykonania prac zmierzających do usunięcia zanieczyszczeń zalegających na dnie morza oraz ograniczenia wpływu zalęgającego wraku 
na środowisko morskie.</v>
          </cell>
          <cell r="BV36" t="str">
            <v>Ryby, ssaki, siedliska w słupie wody, siedliska na dnie morskim</v>
          </cell>
          <cell r="BW36" t="str">
            <v>Ryby, ssaki, siedliska w słupie wody, siedliska na dnie morskim</v>
          </cell>
        </row>
        <row r="37">
          <cell r="B37" t="str">
            <v>KTM14_10</v>
          </cell>
          <cell r="C37" t="str">
            <v>D8</v>
          </cell>
          <cell r="D37" t="str">
            <v>Substancje zanieczyszczające i efekty ich oddziaływania</v>
          </cell>
          <cell r="G37" t="str">
            <v>Zbadanie skali zagrożeń środowiskowych wynikających z zalegania wraków na dnie morskim</v>
          </cell>
          <cell r="H37" t="str">
            <v>nowe</v>
          </cell>
          <cell r="I37" t="str">
            <v>nowe;
Szczególne wskazanie na badanie nad wrakiem Franken (duże zagrożenie, gdyż erozja sprawia, iż w ciągu max 10 lat , optymalnie 5 lat) zbiorniki ulegną rozszczelnieniu.</v>
          </cell>
          <cell r="R37" t="str">
            <v xml:space="preserve">Badania i ocena oddziaływania wraków na poszczególne elementy środowiska morskiego.Wypracowanie rozwiązań minimalizujących negatywny wpływ.
</v>
          </cell>
          <cell r="T37" t="str">
            <v>Analiza</v>
          </cell>
          <cell r="V37" t="str">
            <v xml:space="preserve">Badania, brak konieczności wykonania CBA. Pytanie: czy mamy ilość wraków, zakres przesstrzenny ich rozmieszczenia?
Mapa wraków jest; Instytut morski bada wraki
Konieczność uwzględnienia wraku Franken, obecny stan wiedzy wsakzauje, iz wrakiem Franken stanowi b.duże zagrożenie (duże zagrożenie, gdyż erozja sprawia, iż w ciągu max 10 lat , optymalnie 5 lat) zbiorniki ulegną rozszczelnieniu. </v>
          </cell>
          <cell r="W37" t="str">
            <v>DHI  - Flemming Mohlenberg | support Piotr Kwiatkowski</v>
          </cell>
          <cell r="X37" t="str">
            <v xml:space="preserve">Konwencja o ochronie środowiska morskiego obszaru Morza Bałtyckiego, sporządzona w Helsinkach dnia 9 kwietnia 1992 (konwencja Helsińska) (Dz. U. z 2000 nr 28 poz. 346) Międzynarodowa konwencja w sprawie usuwania wraków (2007 Nairobi WRC)
</v>
          </cell>
          <cell r="Y37" t="str">
            <v>Sporządzenie raportu</v>
          </cell>
          <cell r="Z37" t="str">
            <v>Od 2016 r.</v>
          </cell>
          <cell r="AA37" t="str">
            <v xml:space="preserve">Obszary morskie RP
</v>
          </cell>
          <cell r="AB37" t="str">
            <v>W 7 podakwenach GES, w 1 podakwenie subGES.</v>
          </cell>
          <cell r="AC37" t="str">
            <v xml:space="preserve">Identyfikacja wraków negatywnie oddziałujących na środowisko morskie i wypracowanie propozycji działań minimalizujących negatywny wpływ na środowisko
</v>
          </cell>
          <cell r="AF37" t="str">
            <v xml:space="preserve">Minister właściwy ds. środowiska/Minister właściwy ds. gospodarki morskiej/Minister właściwy ds. kultury i dziedzictwa narodowego/Urzędy Morskie/Biuro Hydrograficzne Gospodarki Wojennej RP
</v>
          </cell>
          <cell r="AG37" t="str">
            <v>nie</v>
          </cell>
          <cell r="AH37">
            <v>400000</v>
          </cell>
          <cell r="AI37" t="str">
            <v xml:space="preserve">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cell r="AK37" t="str">
            <v xml:space="preserve">Źródła finansowania konieczne do określenia
</v>
          </cell>
          <cell r="AL37" t="str">
            <v>Działanie koordynowane regionalnie w ramach konwencji o ochronie środowiska morskiego obszaru Morza Bałtyckiego (HELCOM, Helsinki 09.04.1992).</v>
          </cell>
          <cell r="AM37" t="str">
            <v>Ministries</v>
          </cell>
          <cell r="AQ37" t="str">
            <v>Nie. Opracowanie studialne, należy określić szacunek kosztów.</v>
          </cell>
          <cell r="AU37" t="str">
            <v>brak CBA</v>
          </cell>
          <cell r="AV37" t="str">
            <v>brak CBA</v>
          </cell>
          <cell r="AW37" t="str">
            <v>brak CBA</v>
          </cell>
          <cell r="AX37" t="str">
            <v>brak CBA</v>
          </cell>
          <cell r="AY37" t="str">
            <v>D8</v>
          </cell>
          <cell r="AZ37" t="str">
            <v>Ag79? (dolna grnica?), aj79?, ap79</v>
          </cell>
          <cell r="BC37" t="str">
            <v>opracowanie studialne</v>
          </cell>
          <cell r="BK37" t="str">
            <v xml:space="preserve">Identyfikacja wraków negatywnie oddziałujących na środowisko morskie i wypracowanie propozycji działań minimalizujących negatywny wpływ na środowisko w zakresie uwalniania substancji szkodliwych. </v>
          </cell>
          <cell r="BV37" t="str">
            <v>Ryby, ssaki, siedliska w słupie wody, siedliska na dnie morskim</v>
          </cell>
        </row>
        <row r="38">
          <cell r="B38" t="str">
            <v>KTM31_4</v>
          </cell>
          <cell r="C38" t="str">
            <v>D8</v>
          </cell>
          <cell r="D38" t="str">
            <v>Substancje zanieczyszczające i efekty ich oddziaływania</v>
          </cell>
          <cell r="G38" t="str">
            <v>Przygotowanie planu zagospodarowania odpadów z rozlewów olejowych powstałych na skutek wypadków morskich</v>
          </cell>
          <cell r="H38" t="str">
            <v>nowe</v>
          </cell>
          <cell r="I38" t="str">
            <v>pytania do odpadowców</v>
          </cell>
          <cell r="R38" t="str">
            <v xml:space="preserve">Analiza krajowych i międzynarodowych uwarunkowań prawnych w tym zakresie. Analiza ryzyka. Określenie wielkości strumienia odpadów. Analiza postępowania z odpadami. Opracowanie procedury pobierania próbek.  Analiza problematyki zagospodarowania odpadów. Analiza zagadnień związanych z roszczeniami i odszkodowaniami. Opracowanie procedur operacyjnych. Opracowanie wytycznych dla organizacji odbiorczych i czasowych składowisk odpadów. Przeprowadzenie oceny możliwości odbioru odpadów przy wykorzystaniu portowych urządzeń odbiorczych. Opracowanie procedur transportu odpadów niebezpiecznych. Przygotowanie koncepcji elektronicznego systemu wspomagania decyzji w zakresie gospodarki odpadami pochodzącymi z wypadków morskich
</v>
          </cell>
          <cell r="T38" t="str">
            <v>administracyjne, prawne</v>
          </cell>
          <cell r="U38" t="str">
            <v>Zapytamy Marka Kundegorskiego o koszt</v>
          </cell>
          <cell r="V38"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38" t="str">
            <v>DHI  - Flemming Mohlenberg | support Piotr Kwiatkowski</v>
          </cell>
          <cell r="X38" t="str">
            <v xml:space="preserve">Międzynarodowa konwencja o gotowości do zwalczania zanieczyszczeń olejami oraz współpracy w tym zakresie, przyjęta w Londynie dnia 30 listopada 1990 roku (konwencja OPRC, Dz. U. z 2004r.,Nr 36, poz. 323) wraz z Protokołem o gotowości i przeciwdziałaniu incydentom zanieczyszczenia substancjami niebezpiecznymi i szkodliwymi, przyjęty w Londynie w dniu 15 marca 2000roku (protokół OPRC-HNS, Dz. U. 2007 nr 167 poz. 1174) Krajowy Plan Gospodarki Odpadami 2014
</v>
          </cell>
          <cell r="Y38" t="str">
            <v xml:space="preserve">Sporządzenie planu i przeprowadzenie szkoleń.
</v>
          </cell>
          <cell r="Z38" t="str">
            <v>2015 - 2016 r.</v>
          </cell>
          <cell r="AA38" t="str">
            <v xml:space="preserve">Obszary morskie RP i brzeg morski
</v>
          </cell>
          <cell r="AB38" t="str">
            <v>W 7 podakwenach GES, w 1 podakwenie subGES.</v>
          </cell>
          <cell r="AC38" t="str">
            <v xml:space="preserve">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
</v>
          </cell>
          <cell r="AF38" t="str">
            <v>Minister właściwy ds. gospodarki morskiej/Minister właściwy ds. środowiska</v>
          </cell>
          <cell r="AG38" t="str">
            <v xml:space="preserve">Zgodnie z KPGO opracowanie planu miało nastąpić w latach 2011-2013
</v>
          </cell>
          <cell r="AH38">
            <v>300000</v>
          </cell>
          <cell r="AI38" t="str">
            <v>Szacunkowy koszt działania to ok. 300 000 PLN.</v>
          </cell>
          <cell r="AK38" t="str">
            <v>budżet państwa</v>
          </cell>
          <cell r="AL38" t="str">
            <v>Działanie koordynowane regionalnie w ramach konwencji o ochronie środowiska morskiego obszaru Morza Bałtyckiego (HELCOM, Helsinki 09.04.1992).</v>
          </cell>
          <cell r="AM38" t="str">
            <v>Ministries</v>
          </cell>
          <cell r="AR38" t="str">
            <v>See drafts of the Polish-German and Polish-Russian agreements</v>
          </cell>
          <cell r="AS38" t="str">
            <v>No</v>
          </cell>
          <cell r="AU38">
            <v>1</v>
          </cell>
          <cell r="AV38">
            <v>4</v>
          </cell>
          <cell r="AW38">
            <v>1</v>
          </cell>
          <cell r="AX38">
            <v>1</v>
          </cell>
          <cell r="AY38" t="str">
            <v>D8</v>
          </cell>
          <cell r="AZ38" t="str">
            <v>AH81?</v>
          </cell>
          <cell r="BK38" t="str">
            <v>Plan przez opracowanie stosownych procedur operacyjnych przyczyni się do optymalizacji postępowania odpadami olejowymi pochodzącymi z  wypadków morskich. Przygotowany dokument będzie integralną częścią „Krajowego Planu Zwalczania Zagrożeń i Zanieczyszczeń Środowiska Morskiego” i może być wykorzystany do realizacji przez SAR</v>
          </cell>
          <cell r="BV38" t="str">
            <v>Ptaki, ssaki</v>
          </cell>
        </row>
        <row r="39">
          <cell r="B39" t="str">
            <v>KTM32</v>
          </cell>
          <cell r="C39" t="str">
            <v>D8</v>
          </cell>
          <cell r="D39" t="str">
            <v>Substancje zanieczyszczające i efekty ich oddziaływania</v>
          </cell>
          <cell r="G39" t="str">
            <v>Podpisanie dwustronnych lub wielostronnych planów wspólnego reagowania w razie poważnego przypadku zanieczyszczenia morza olejami i innymi substancjami szkodliwymi</v>
          </cell>
          <cell r="H39" t="str">
            <v>nowe</v>
          </cell>
          <cell r="L39" t="str">
            <v>brak CBA</v>
          </cell>
          <cell r="R39" t="str">
            <v xml:space="preserve">Ustanowienie i wdrożenie procedur współpracy służb sąsiadujących państw odpowiedzialnych za zwalczanie i reagowanie na zanieczyszczenia morza olejami i innymi substancjami szkodliwymi.
</v>
          </cell>
          <cell r="T39" t="str">
            <v>prawne</v>
          </cell>
          <cell r="V39" t="str">
            <v>Skutek: poprawa efektywności działań, czyli pośrednio zmniejszy nam się zakres szkód w środowisku. Jaki jest teraz zakres szkód w środowisku morskim? (pytanie zbieżne z działaniem ratowania zwierząt z plam olejowych)</v>
          </cell>
          <cell r="W39" t="str">
            <v>DHI  - Flemming Mohlenberg | support Piotr Kwiatkowski</v>
          </cell>
          <cell r="X39" t="str">
            <v xml:space="preserve">Konwencja o ochronie środowiska morskiego obszaru Morza Bałtyckiego, sporządzona w Helsinkach dnia 9 kwietnia 1992 (konwencja Helsińska) (Dz. U. z 2000 nr 28 poz. 346). Konwencja o gotowości do zwalczania zanieczyszczeń morza olejami oraz współpracy w tym zakresie (OPRC), sporządzona w Londynie dnia 30 listopada 1990 roku (Dz. U. z 2004 r. Nr 36, poz. 323 i 324.
</v>
          </cell>
          <cell r="Y39" t="str">
            <v xml:space="preserve">Zawarcie polsko - niemieckiego planu współpracy w zwalczaniu zanieczyszczeń morza olejami i innymi substancjami szkodliwymi w obszarze Morza Bałtyckiego, POLGER-Plan. Podpisanie Protokołu między Ministrem Infrastruktury i Rozwoju i Ministerstwem Transportu Federacji Rosyjskiej o zatwierdzeniu i wejściu w życie „Wspólnego polsko – rosyjskiego Planu wzajemnych działań w przypadku zanieczyszczenia w obszarze Morza Bałtyckiego”
</v>
          </cell>
          <cell r="Z39" t="str">
            <v>2015 - 2016 r</v>
          </cell>
          <cell r="AA39" t="str">
            <v>Morze Bałtyckie</v>
          </cell>
          <cell r="AB39" t="str">
            <v>W 7 podakwenach GES, w 1 podakwenie subGES.</v>
          </cell>
          <cell r="AC39" t="str">
            <v xml:space="preserve">Podpisanie umów przyczyni się do podniesienia gotowości i skuteczności w zwalczaniu zanieczyszczeń, stworzy realne warunki niesienia wzajemnej pomocy oraz przyczyni się do ochrony środowiska morskiego przed zanieczyszczeniami pochodzącymi z wypadków morskich
</v>
          </cell>
          <cell r="AF39" t="str">
            <v>Minister właściwy ds. gospodarki morskiej/SAR (Morska Służba Poszukiwania i Ratownictwa)</v>
          </cell>
          <cell r="AG39" t="str">
            <v>nie</v>
          </cell>
          <cell r="AH39">
            <v>150000</v>
          </cell>
          <cell r="AI39" t="str">
            <v>Koszty spotkań założono na poziomie 150 000 PLN. Przyjęto założenie, że  odbędzie się 10 spotkań o charakterze  międzynarodowym. Koszt organizacji 1 spotkania przyjęto na poziomie 15 000 PLN.</v>
          </cell>
          <cell r="AK39" t="str">
            <v>Działanie finnsowane w ramach bieżącej działalności jednostek.</v>
          </cell>
          <cell r="AL39" t="str">
            <v>Działanie koordynowane lokalnie</v>
          </cell>
          <cell r="AM39" t="str">
            <v>Ministries</v>
          </cell>
          <cell r="AO39" t="str">
            <v xml:space="preserve">Does MSFD cover the shoreline? </v>
          </cell>
          <cell r="AQ39" t="str">
            <v>No</v>
          </cell>
          <cell r="AS39" t="str">
            <v>No</v>
          </cell>
          <cell r="AT39" t="str">
            <v>Check national waste management plan</v>
          </cell>
          <cell r="AU39" t="str">
            <v>brak CBA</v>
          </cell>
          <cell r="AV39" t="str">
            <v>brak CBA</v>
          </cell>
          <cell r="AW39" t="str">
            <v>brak CBA</v>
          </cell>
          <cell r="AX39" t="str">
            <v>brak CBA</v>
          </cell>
          <cell r="AY39" t="str">
            <v>D8</v>
          </cell>
          <cell r="AZ39" t="str">
            <v>ah82, aj82</v>
          </cell>
          <cell r="BC39" t="str">
            <v>działanie administracyjne</v>
          </cell>
          <cell r="BK39" t="str">
            <v>Podpisanie dwustronnych lub wielostronnych planów wspólnego reagowania w razie poważnego przypadku zanieczyszczenia morza olejami i innymi substancjami szkodliwymi przyczyni się do podniesienia gotowości i skuteczności w zwalczaniu zanieczyszczeń, stworzy realne warunki niesienia wzajemnej pomocy oraz przyczyni się do ochrony środowiska morskiego przed zanieczyszczeniami pochodzącymi  z wypadków morskich.</v>
          </cell>
          <cell r="BV39" t="str">
            <v>Ryby, ssaki, ptaki</v>
          </cell>
        </row>
        <row r="40">
          <cell r="B40" t="str">
            <v>KTM31_5</v>
          </cell>
          <cell r="C40" t="str">
            <v>D8</v>
          </cell>
          <cell r="D40" t="str">
            <v>Substancje zanieczyszczające i efekty ich oddziaływania</v>
          </cell>
          <cell r="G40" t="str">
            <v xml:space="preserve">Przygotowanie planu zwalczania zanieczyszczeń ropopochodnych 
na brzegu morskim </v>
          </cell>
          <cell r="H40" t="str">
            <v>nowe</v>
          </cell>
          <cell r="R40" t="str">
            <v xml:space="preserve">Identyfikacja zagrożeń związanych z zanieczyszczeniem substancjami ropopochodnymi oraz innymi substancjami niebezpiecznymi na brzegu morskim pod kątem zagrożenia dla środowiska morskiego. Procedury inicjowania, powiadamiania i prowadzenia akcji reagowania na zanieczyszczenia na brzegu morskim. Zasady współpracy służb odpowiedzialnych za prowadzenie akcji. Organizacja regularnych ćwiczeń w komunikacji i prowadzenia akcji przeciwdziałania zanieczyszczeniom.
</v>
          </cell>
          <cell r="T40" t="str">
            <v>techniczne, administracyjne</v>
          </cell>
          <cell r="V40" t="str">
            <v>Opracowanie studialne wraz z wdrożeniem. Skutek: poprawa efektywności działań, czyli pośrednio zmniejszy nam się zakres szkód w środowisku. Jaki jest teraz zakres szkód w środowisku morskim? (pytanie zbieżne z działaniem ratowania zwierząt z plam olejowych)</v>
          </cell>
          <cell r="W40" t="str">
            <v>DHI  - Flemming Mohlenberg | support Piotr Kwiatkowski</v>
          </cell>
          <cell r="X40" t="str">
            <v xml:space="preserve">Zmieniony Załącznik VII do Konwencji Helsińskiej, dotyczący reagowania i współpracy w zakresie zwalczania zanieczyszczeń ropopochodnych oraz innych zanieczyszczeń na brzegu morskim
</v>
          </cell>
          <cell r="Y40" t="str">
            <v xml:space="preserve">Analizy
Opracowanie planów działań
</v>
          </cell>
          <cell r="Z40" t="str">
            <v>Do 2016 r.</v>
          </cell>
          <cell r="AA40" t="str">
            <v>Brzeg morski RP</v>
          </cell>
          <cell r="AB40" t="str">
            <v>W 7 podakwenach GES, w 1 podakwenie subGES.</v>
          </cell>
          <cell r="AC40" t="str">
            <v>Stworzenie środków do minimalizacji skutków zanieczyszczeń olejami i innymi substancjami szkodliwymi na brzegu morskim.</v>
          </cell>
          <cell r="AF40" t="str">
            <v xml:space="preserve">Do rozstrzygnięcia jednostka odpowiedzialna za wdrażanie i jednostki współpracujące
</v>
          </cell>
          <cell r="AG40" t="str">
            <v>nie</v>
          </cell>
          <cell r="AH40">
            <v>400000</v>
          </cell>
          <cell r="AI40" t="str">
            <v>Szacunkowy koszt działania to ok. 400 000 PLN.</v>
          </cell>
          <cell r="AK40" t="str">
            <v>budżet państwa</v>
          </cell>
          <cell r="AL40" t="str">
            <v>Działanie koordynowane lokalnie</v>
          </cell>
          <cell r="AM40" t="str">
            <v>Ministries</v>
          </cell>
          <cell r="AO40" t="str">
            <v>Questionable in the equipment part</v>
          </cell>
          <cell r="AQ40" t="str">
            <v>Possibly</v>
          </cell>
          <cell r="AS40" t="str">
            <v>No</v>
          </cell>
          <cell r="AU40">
            <v>1</v>
          </cell>
          <cell r="AV40">
            <v>2</v>
          </cell>
          <cell r="AW40">
            <v>2</v>
          </cell>
          <cell r="AX40">
            <v>3</v>
          </cell>
          <cell r="AY40" t="str">
            <v>D8, D1, D4, D10</v>
          </cell>
          <cell r="BD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G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K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M40" t="str">
            <v>Stworzenie środków do minimalizacji skutków zanieczyszczeń olejami i innymi substancjami szkodliwymi na brzegu morskim. Działanie zmniejszające presję działalności ludzkiej w strefie przybrzeżnej i brzegowej oraz zmniejszające zagrożenie dla bioróżnorodności</v>
          </cell>
          <cell r="BO40" t="str">
            <v>Ryby, ssaki</v>
          </cell>
          <cell r="BR40" t="str">
            <v>Ryby, ssaki</v>
          </cell>
          <cell r="BV40" t="str">
            <v>Ryby, ssaki</v>
          </cell>
          <cell r="BX40" t="str">
            <v>Ryby, ssaki</v>
          </cell>
        </row>
        <row r="41">
          <cell r="B41" t="str">
            <v>KTM31_6</v>
          </cell>
          <cell r="C41" t="str">
            <v>D8</v>
          </cell>
          <cell r="D41" t="str">
            <v>Substancje zanieczyszczające i efekty ich oddziaływania</v>
          </cell>
          <cell r="G41" t="str">
            <v>Zwiększanie skuteczności zwalczania zanieczyszczeń na morzu</v>
          </cell>
          <cell r="H41" t="str">
            <v>nowe</v>
          </cell>
          <cell r="I41" t="str">
            <v>??? Pytania poszły do Ministerstwo Gospodarki Morskiej i Żeglugi Śródlądowej.</v>
          </cell>
          <cell r="R41" t="str">
            <v xml:space="preserve">Zakup zautomatyzowanego systemu aktywnego zbierania zanieczyszczeń z powierzchni wody, zakup specjalistycznych łodzi wraz z wyposażeniem do zwalczania zanieczyszczeń olejowych na wodach płytkich. Aktualizacja Krajowego planu zwalczania zagrożeń i zanieczyszczeń na morzu.
</v>
          </cell>
          <cell r="T41" t="str">
            <v>kontrolne</v>
          </cell>
          <cell r="U41" t="str">
            <v xml:space="preserve">Morska Służba Poszukiwania i Ratownictwa (SAR) - Angelika poprosi o wykaz środków trwałych i kosztorys; uzasadnienie i korzysci z tego sprzętu; ile awarii rocznie? Czy dokumenty lub raporty są z ilością awariii i zanieczyszczeń </v>
          </cell>
          <cell r="V41" t="str">
            <v>Jaka jest wpływ tego działania na presję? Jakie skutki i dla kogo? Jaki koszt?</v>
          </cell>
          <cell r="W41" t="str">
            <v>DHI  - Flemming Mohlenberg | support Piotr Kwiatkowski</v>
          </cell>
          <cell r="X41" t="str">
            <v xml:space="preserve">Konwencja o ochronie środowiska morskiego obszaru Morza Bałtyckiego, sporządzona w Helsinkach dnia 9 kwietnia 1992 r. (konwencja Helsińska)(Dz. U. 2000 nr 28 poz. 346) Międzynarodowa Konwencja o gotowości do zwalczania zanieczyszczeń morza olejami oraz współpracy w tym zakresie (Dz. U. 2003 nr 36 poz. 323). Ustawa z dnia 16 marca 1995 r. o zapobieganiu zanieczyszczaniu morza przez statki (Dz. U. 1995 nr 47 poz. 243). Rozporządzenie Rady Ministrów z dnia 3 grudnia 2002 r. w sprawie organizacji i sposobu zwalczania zagrożeń i zanieczyszczeń na morzu (Dz. U. 2015 poz. 358).
</v>
          </cell>
          <cell r="Y41" t="str">
            <v>Działanie polegać będzie na zakupie sprzetu/aktualizacji planu.</v>
          </cell>
          <cell r="Z41" t="str">
            <v xml:space="preserve">Działania przeprowadzone w sytuacji wystąpienia zanieczyszczeń.
</v>
          </cell>
          <cell r="AA41" t="str">
            <v>Obszary morskie RP</v>
          </cell>
          <cell r="AB41" t="str">
            <v>W 7 podakwenach GES, w 1 podakwenie subGES.</v>
          </cell>
          <cell r="AC41" t="str">
            <v xml:space="preserve">Zapobieganie, zmniejszanie i eliminowanie wprowadzania substancji ropopochodnych i innych do środowiska morskiego.
Dla każdego z działań przedstawionych w kosztach (zakpu sprzętów) założono wystąpienie poniższych korzyści: 
Dla pozycji 1: poprawa bezpieczeństwa życia na morzu oraz bezpieczeństwa żeglugi
Dla pozycji 2: poprawa bezpieczeństwa pracy na statku
Dla pozycji 3: poprawa bezpieczeństwa życia na morzu.
</v>
          </cell>
          <cell r="AF41" t="str">
            <v xml:space="preserve">SAR (Morska Służba Poszukiwania i Ratownictwa)
</v>
          </cell>
          <cell r="AG41" t="str">
            <v>nie</v>
          </cell>
          <cell r="AH41">
            <v>232140000</v>
          </cell>
          <cell r="AI41" t="str">
            <v xml:space="preserve">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cell r="AK41" t="str">
            <v xml:space="preserve">Źródła finansowania konieczne do określenia
</v>
          </cell>
          <cell r="AL41" t="str">
            <v>Działanie koordynowane lokalnie</v>
          </cell>
          <cell r="AM41" t="str">
            <v>Ministries</v>
          </cell>
          <cell r="AR41" t="str">
            <v>Satbaltic (IOPAN)</v>
          </cell>
          <cell r="AS41" t="str">
            <v>No</v>
          </cell>
          <cell r="AT41" t="str">
            <v>Equipment purchase</v>
          </cell>
          <cell r="AU41">
            <v>2</v>
          </cell>
          <cell r="AV41">
            <v>3</v>
          </cell>
          <cell r="AW41">
            <v>4</v>
          </cell>
          <cell r="AX41">
            <v>2</v>
          </cell>
          <cell r="AY41" t="str">
            <v>D8, D1, D4</v>
          </cell>
          <cell r="BD41" t="str">
            <v xml:space="preserve">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
</v>
          </cell>
          <cell r="BG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K41" t="str">
            <v>Działanie polega na zwiekszeniu skuteczności działań w zakresie zapobieganie, zmniejszanie 
i eliminowanie wprowadzania substancji ropopochodnych i innych do środowiska morskiego. Zredukowanie presji antropogenicznych i czynników śmiertelności gatunków oraz ograniczenie presji wywieranej przez człowieka na poszczególne elementy morskich sieci troficznych.</v>
          </cell>
          <cell r="BO41" t="str">
            <v>Ryby, ssaki</v>
          </cell>
          <cell r="BR41" t="str">
            <v>Ryby, ssaki</v>
          </cell>
          <cell r="BV41" t="str">
            <v>Ryby, ssaki</v>
          </cell>
        </row>
        <row r="42">
          <cell r="B42" t="str">
            <v>KTM31_7</v>
          </cell>
          <cell r="C42" t="str">
            <v>D8</v>
          </cell>
          <cell r="D42" t="str">
            <v>Substancje zanieczyszczające i efekty ich oddziaływania</v>
          </cell>
          <cell r="G42" t="str">
            <v>Monitoring powietrzny i satelitarny morza pod kątem wykrywania zanieczyszczeń</v>
          </cell>
          <cell r="H42" t="str">
            <v>nowe</v>
          </cell>
          <cell r="I42" t="str">
            <v>??? Pytania poszły do Ministerstwo Gospodarki Morskiej i Żeglugi Śródlądowej.</v>
          </cell>
          <cell r="R42" t="str">
            <v xml:space="preserve">Identyfikacja zanieczyszczeń pochodzących ze statków (głównie olejowych i powstałych w wyniku płukania ładowni) oraz ich sprawców. Dodatkowo zakup nowego sprzętu służącego prowadzeniu monitoringu.
</v>
          </cell>
          <cell r="T42" t="str">
            <v>kontrolne</v>
          </cell>
          <cell r="U42" t="str">
            <v>czy łaczymy z następnym - czy jest różnica między nimi? Kontakt z um - Ania</v>
          </cell>
          <cell r="V42" t="str">
            <v>Jaka jest wpływ tego działania na presję? Jakie skutki i dla kogo? Jaki koszt?</v>
          </cell>
          <cell r="W42" t="str">
            <v>DHI  - Flemming Mohlenberg | support Piotr Kwiatkowski</v>
          </cell>
          <cell r="X42" t="str">
            <v xml:space="preserve">Konwencja o ochronie środowiska morskiego obszaru Morza Bałtyckiego, sporządzona w Helsinkach dnia 9 kwietnia 1992 r. (konwencja Helsińska), Zał. VII, HELCOM Rekomendacje 34E/4 Ustawa o obszarach morskich RP i administracji morskiej (Dz. U. 1991 nr 32 poz. 131). Ustawa z dnia 16 marca 1995 r. o zapobieganiu zanieczyszczaniu morza przez statki (Dz. U. 1995 nr 47 poz. 243) 
</v>
          </cell>
          <cell r="Y42" t="str">
            <v>Działanie polegające na:
- lotach patrolowych,
- weryfikacji alertów z systemu CleanSeaNet (informacji o potencjalnych rozlewach z monitoringu satelitarnego)
- identyfikacji sprawców zanieczyszczeń.</v>
          </cell>
          <cell r="Z42" t="str">
            <v>Działania ciągłe</v>
          </cell>
          <cell r="AA42" t="str">
            <v>Obszary morskie RP</v>
          </cell>
          <cell r="AB42" t="str">
            <v>W 7 podakwenach GES, w 1 podakwenie subGES.</v>
          </cell>
          <cell r="AC42" t="str">
            <v xml:space="preserve">Zapobieganie, zmniejszanie i eliminowanie nielegalnego wprowadzania substancji ropopochodnych i innych do środowiska morskiego. 
</v>
          </cell>
          <cell r="AF42" t="str">
            <v>Urzędy Morskie</v>
          </cell>
          <cell r="AG42" t="str">
            <v>nie</v>
          </cell>
          <cell r="AH42">
            <v>1280000</v>
          </cell>
          <cell r="AI42" t="str">
            <v>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cell r="AK42" t="str">
            <v xml:space="preserve">Źródła finansowania konieczne do określenia
</v>
          </cell>
          <cell r="AL42" t="str">
            <v>Działanie koordynowane lokalnie</v>
          </cell>
          <cell r="AM42" t="str">
            <v>Ministries</v>
          </cell>
          <cell r="AO42" t="str">
            <v>Looks the same as previous. Refers to air pollution?</v>
          </cell>
          <cell r="AS42" t="str">
            <v>No</v>
          </cell>
          <cell r="AT42" t="str">
            <v>Equipment purchase</v>
          </cell>
          <cell r="AU42">
            <v>3</v>
          </cell>
          <cell r="AV42">
            <v>4</v>
          </cell>
          <cell r="AW42">
            <v>4</v>
          </cell>
          <cell r="AX42">
            <v>2</v>
          </cell>
          <cell r="AY42" t="str">
            <v>D8, D1, D4</v>
          </cell>
          <cell r="BD42" t="str">
            <v xml:space="preserve">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
</v>
          </cell>
          <cell r="BG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K42" t="str">
            <v>Działanie związane z apobieganiem, zmniejszaniem 
i eliminowaniem nielegalnego wprowadzania substancji ropopochodnych i innych do środowiska morskiego. Zredukowanie presji antropogenicznych i czynników śmiertelności gatunków oraz ograniczenie presji wywieranej przez człowieka na poszczególne elementy morskich sieci troficznych.</v>
          </cell>
          <cell r="BO42" t="str">
            <v>Ryby, ssaki</v>
          </cell>
          <cell r="BR42" t="str">
            <v>Ryby, ssaki</v>
          </cell>
          <cell r="BV42" t="str">
            <v>Ryby, ssaki</v>
          </cell>
        </row>
        <row r="43">
          <cell r="B43" t="str">
            <v>KTM31_8</v>
          </cell>
          <cell r="C43" t="str">
            <v>D8</v>
          </cell>
          <cell r="D43" t="str">
            <v>Substancje zanieczyszczające i efekty ich oddziaływania</v>
          </cell>
          <cell r="G43" t="str">
            <v xml:space="preserve">Wspieranie działań podejmowanych przez um na poziomie międzynarodowym dotyczących minimalizacji wpływu wód pochodzących z systemów oczyszczania spalin </v>
          </cell>
          <cell r="H43" t="str">
            <v>nowe</v>
          </cell>
          <cell r="L43" t="str">
            <v>brak CBA</v>
          </cell>
          <cell r="R43" t="str">
            <v xml:space="preserve">Uregulowanie na szczeblu międzynarodowym działań służących minimalizacji wpływu wód pochodzących z systemów oczyszczania spalin na środowisko morskie.
</v>
          </cell>
          <cell r="T43" t="str">
            <v>administracyjne, prawne</v>
          </cell>
          <cell r="V43" t="str">
            <v xml:space="preserve">Jaka jest wpływ tego działania na presję? Jakie skutki i dla kogo? </v>
          </cell>
          <cell r="W43" t="str">
            <v>DHI  - Flemming Mohlenberg | support Piotr Kwiatkowski</v>
          </cell>
          <cell r="X43" t="str">
            <v xml:space="preserve">Dyrektywa Parlamentu Europejskiego i Rady 2012/33/UE z 21 listopada 2012 r. zmieniająca dyrektywę Rady 1999/32/WE w zakresie zawartości siarki w paliwach żeglugowych Międzynarodowa konwencja o zapobieganiu zanieczyszczaniu morza przez statki wraz z Protokołem uzupełniającym do konwencji z 1997 r. (Dz. U. z 2005 r. Nr 202, poz. 1679)
</v>
          </cell>
          <cell r="Y43" t="str">
            <v xml:space="preserve">Działanie wymagające negocjacji międzynarodowych, a w związku z tym współpracy międzynarodowej.
</v>
          </cell>
          <cell r="Z43" t="str">
            <v xml:space="preserve">2015 - 2019 </v>
          </cell>
          <cell r="AA43" t="str">
            <v>Morze Bałtyckie</v>
          </cell>
          <cell r="AB43" t="str">
            <v>W 7 podakwenach GES, w 1 podakwenie subGES.</v>
          </cell>
          <cell r="AC43" t="str">
            <v>Ograniczenie negatywnego wpływu zrzutu wód z systemów oczyszczania spalin na ekosystemy morskie.</v>
          </cell>
          <cell r="AF43" t="str">
            <v>Minister właściwy ds. gospodarki morskiej</v>
          </cell>
          <cell r="AG43" t="str">
            <v>nie</v>
          </cell>
          <cell r="AH43">
            <v>75000</v>
          </cell>
          <cell r="AI43" t="str">
            <v>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cell r="AK43" t="str">
            <v>budżet państwa</v>
          </cell>
          <cell r="AL43" t="str">
            <v>Działanie koordynowane regionalnie w ramach konwencji o ochronie środowiska morskiego obszaru Morza Bałtyckiego (HELCOM, Helsinki 09.04.1992).</v>
          </cell>
          <cell r="AM43" t="str">
            <v>Ministries</v>
          </cell>
          <cell r="AR43" t="str">
            <v>SMOCS project</v>
          </cell>
          <cell r="AT43" t="str">
            <v>Name should be changed. Measure is about implementing guidelines from SMOCS project</v>
          </cell>
          <cell r="AU43" t="str">
            <v>brak CBA</v>
          </cell>
          <cell r="AV43" t="str">
            <v>brak CBA</v>
          </cell>
          <cell r="AW43" t="str">
            <v>brak CBA</v>
          </cell>
          <cell r="AX43" t="str">
            <v>brak CBA</v>
          </cell>
          <cell r="AY43" t="str">
            <v>D8</v>
          </cell>
          <cell r="BC43" t="str">
            <v>działanie wspierające</v>
          </cell>
          <cell r="BK43" t="str">
            <v xml:space="preserve">Uregulowanie na szczeblu międzynarodowym działań służących minimalizacji wpływu wód pochodzących 
z systemów oczyszczania spalin na środowisko morskie.
</v>
          </cell>
          <cell r="BV43" t="str">
            <v>Ryby, ssaki</v>
          </cell>
        </row>
        <row r="44">
          <cell r="B44" t="str">
            <v>KTM31_9</v>
          </cell>
          <cell r="C44" t="str">
            <v>D8</v>
          </cell>
          <cell r="D44" t="str">
            <v>Substancje zanieczyszczające i efekty ich oddziaływania</v>
          </cell>
          <cell r="G44" t="str">
            <v>Stworzenie algorytmu postępowania podczas prac czerpalnych 
w przypadku osadów zanieczyszczonych</v>
          </cell>
          <cell r="H44" t="str">
            <v>nowe</v>
          </cell>
          <cell r="K44" t="str">
            <v>tak</v>
          </cell>
          <cell r="R44" t="str">
            <v>Określenie sposobów postępowania z urobkiem czerpalnym w celu rozszerzenia jego praktycznego wykorzystania oraz zaproponowanie kryteriów oceny możliwości wykorzystania urobku w zależności od stopnia zanieczyszczenia.</v>
          </cell>
          <cell r="T44" t="str">
            <v>studialne</v>
          </cell>
          <cell r="V44" t="str">
            <v xml:space="preserve">Działanie studialne - nie ma potrzeby CBA? </v>
          </cell>
          <cell r="X44" t="str">
            <v xml:space="preserve">Międzynarodowa konwencja o zapobieganiu zanieczyszczaniu morza przez statki wraz z Protokołem uzupełniającym do konwencji z 1997 r. (Dz. U. z 2005 r. Nr 202, poz. 1679). Projekt SMOCS (Sustainable Management of Contaminated Sediments in the Baltic Sea). Zalecenie HELCOM 36/2 dotyczące stosowania poprawionych Wytycznych HELCOM w sprawie zarządzania urobkiem pozyskanym z morza (Revised HELCOM Guidelines for Management of Dredged Material at Sea) zatwierdzonych w trakcie posiedzenia Komisji Helsińskiej (HELCOM 36/2015) w dniach 
3-4 marca 2015 r.
</v>
          </cell>
          <cell r="Y44" t="str">
            <v xml:space="preserve">Analiza i wykorzystanie wyników projektu SMOCS do zmiany krajowych regulacji prawnych 
w zakresie możliwości zagospodarowania urobku czerpalnego.
</v>
          </cell>
          <cell r="Z44" t="str">
            <v>2016 r</v>
          </cell>
          <cell r="AA44" t="str">
            <v>Obszary morskie RP</v>
          </cell>
          <cell r="AB44" t="str">
            <v>W 7 podakwenach GES, w 1 podakwenie subGES.</v>
          </cell>
          <cell r="AC44" t="str">
            <v>Poprawa stanu środowiska morskiego przez zmniejszenie ilości zanieczyszczonych osadów w wodach morskich oraz właściwe (praktyczne) wykorzystanie urobku zgodnie z hierarchią zagospodarowania odpadów, w tym ich odzysku.</v>
          </cell>
          <cell r="AF44" t="str">
            <v>Minister właściwy ds. środowiska/Minister właściwy ds. gospodarki morskiej</v>
          </cell>
          <cell r="AG44" t="str">
            <v>nie</v>
          </cell>
          <cell r="AH44">
            <v>200000</v>
          </cell>
          <cell r="AI44" t="str">
            <v>Szacunkowy koszt działania to ok. 200 000 PLN.</v>
          </cell>
          <cell r="AK44" t="str">
            <v>Działanie finnsowane w ramach bieżącej bieżącej działalności MIiR/Ministerstwo Środowiska.</v>
          </cell>
          <cell r="AL44" t="str">
            <v>Działanie koordynowane lokalnie</v>
          </cell>
          <cell r="AM44" t="str">
            <v>Ministries</v>
          </cell>
          <cell r="AQ44" t="str">
            <v>Nie. Opracowanie studialne, należy określić szacunek kosztów.</v>
          </cell>
          <cell r="AR44" t="str">
            <v>CHEMSEA project</v>
          </cell>
          <cell r="AU44" t="str">
            <v>brak CBA</v>
          </cell>
          <cell r="AV44" t="str">
            <v>brak CBA</v>
          </cell>
          <cell r="AW44" t="str">
            <v>brak CBA</v>
          </cell>
          <cell r="AX44" t="str">
            <v>brak CBA</v>
          </cell>
          <cell r="AY44" t="str">
            <v>D8</v>
          </cell>
          <cell r="BC44" t="str">
            <v>opracowanie studialne</v>
          </cell>
          <cell r="BK44" t="str">
            <v>Poprawa stanu środowiska morskiego przez zmniejszenie ilości zanieczyszczonych osadów w wodach morskich oraz właściwe (praktyczne) wykorzystanie urobku zgodnie z hierarchią zagospodarowania odpadów, w tym ich odzysku.</v>
          </cell>
          <cell r="BV44" t="str">
            <v>Ryby, ssaki, ptaki</v>
          </cell>
        </row>
        <row r="45">
          <cell r="B45" t="str">
            <v>KTM21_1</v>
          </cell>
          <cell r="C45" t="str">
            <v>D8</v>
          </cell>
          <cell r="D45" t="str">
            <v>Substancje zanieczyszczające i efekty ich oddziaływania</v>
          </cell>
          <cell r="G45" t="str">
            <v>Modernizacja składu MPS w kompleksie wojskowym K-4001 Gdynia</v>
          </cell>
          <cell r="H45" t="str">
            <v>nowe</v>
          </cell>
          <cell r="P45" t="str">
            <v>Modernizacja i wykonanie kanalizacji deszczowej przemysłowej wraz z separatorami na jej ciągach na ternie całej bazy.</v>
          </cell>
          <cell r="R45" t="str">
            <v xml:space="preserve">Działanie polegające na modernizacji składu MPS, w tym modernizacja i wykonanie kanalizacji deszczowej przemysłowej wraz z separatorami na jej ciągach na terenie całej bazy. Dodatkowo przewidziany jest zakup i montaż urządzeń do zdalnego pomiaru i monitoringu ekologicznego szczelności zbiorników.
</v>
          </cell>
          <cell r="T45" t="str">
            <v>techniczne</v>
          </cell>
          <cell r="X45" t="str">
            <v xml:space="preserve">Zadanie inwestycyjne - nr 12638, ujęte w Centralnym Planie Inwestycji Budowlanych MON.
</v>
          </cell>
          <cell r="Y45" t="str">
            <v>Zadanie inwestycyjne nr 12638</v>
          </cell>
          <cell r="Z45" t="str">
            <v xml:space="preserve">Dokumentacja, uzgodnienia 2004 – 2008
Roboty budowlane, rozruch techniczny, odbiory końcowe do 2018 roku
</v>
          </cell>
          <cell r="AA45" t="str">
            <v xml:space="preserve">Komenda Portu Wojennego w Gdyni, skład MPS 
(w odl. 500 m od wód Zatoki Gdańskiej
</v>
          </cell>
          <cell r="AB45" t="str">
            <v>W 7 podakwenach GES, w 1 podakwenie subGES.</v>
          </cell>
          <cell r="AC45" t="str">
            <v xml:space="preserve">Zapobieżenie potencjalnej możliwości zanieczyszczenia wód zatoki. Zastosowanie proponowanych technologii wyeliminuje zagrożenie spływu nieoczyszczonych wód opadowych do wód zatoki, bądź rozhermetyzowania zbiorników i skażenia gruntu w bliskim sąsiedztwie obszaru zatoki.
</v>
          </cell>
          <cell r="AF45" t="str">
            <v xml:space="preserve">Rejonowy Zarząd Infrastruktury w Gdyni
</v>
          </cell>
          <cell r="AG45" t="str">
            <v>nie</v>
          </cell>
          <cell r="AH45">
            <v>52000000</v>
          </cell>
          <cell r="AI45" t="str">
            <v xml:space="preserve">Koszt działania oszacowany został przez Ministerstwo Obrony Narodowej. </v>
          </cell>
          <cell r="AJ45" t="str">
            <v>Działanie zostało zgłoszone przez MON.</v>
          </cell>
          <cell r="AK45" t="str">
            <v>Źródłem finansowania jest Resort Obrony Narodowej.</v>
          </cell>
          <cell r="AL45" t="str">
            <v>Działanie koordynowane lokalnie</v>
          </cell>
          <cell r="AM45" t="str">
            <v>Ministries</v>
          </cell>
          <cell r="AQ45" t="str">
            <v>Analiza jakościowa</v>
          </cell>
          <cell r="AU45">
            <v>1</v>
          </cell>
          <cell r="AV45">
            <v>1</v>
          </cell>
          <cell r="AW45">
            <v>4</v>
          </cell>
          <cell r="AX45">
            <v>1</v>
          </cell>
          <cell r="AY45" t="str">
            <v>D8</v>
          </cell>
          <cell r="BK45" t="str">
            <v>Zmniejszenie wpływu na środowisko morskie gospodarki ściekowej i gospodarki produktami ropopochodnymi w obiektach MON. Ograniczenie dopływu na środowiska substancji zanieczyszczających.</v>
          </cell>
          <cell r="BV45" t="str">
            <v>Ryby</v>
          </cell>
        </row>
        <row r="46">
          <cell r="B46" t="str">
            <v>KTM21_2</v>
          </cell>
          <cell r="C46" t="str">
            <v>D8</v>
          </cell>
          <cell r="D46" t="str">
            <v>Substancje zanieczyszczające i efekty ich oddziaływania</v>
          </cell>
          <cell r="G46" t="str">
            <v>Modernizacja bazy MPS</v>
          </cell>
          <cell r="H46" t="str">
            <v>nowe</v>
          </cell>
          <cell r="P46" t="str">
            <v>Wykonanie drugiego płaszcza w zbiornikach, wymiana rurociagów technologicznych, wykonanie monitoringu instalacji paliwowych, odprowadzenie wód deszczowych i roztopowych poprzez separatory i wykonanie rekultywacji gruntu.</v>
          </cell>
          <cell r="R46" t="str">
            <v xml:space="preserve">Modernizacja obiektu w zakresie dostosowania do wymogów ochrony środowiska wynikających z przepisów o warunkach technicznych jakim powinny odpowiadać bazy paliw. Wykonanie drugiego płaszcza w zbiornikach, wymiana rurociągów technologicznych, wykonanie monitoringu instalacji paliwowych, odprowadzanie wód deszczowych i roztopowych poprzez separatory, wykonanie rekultywacji gruntu. </v>
          </cell>
          <cell r="T46" t="str">
            <v>techniczne</v>
          </cell>
          <cell r="X46" t="str">
            <v>Zadanie inwestycyjne - nr 14044, ujęte w Centralnym Planie Inwestycji Budowlanych MON.</v>
          </cell>
          <cell r="Y46" t="str">
            <v>Zadanie inwestycyjne nr 14044</v>
          </cell>
          <cell r="Z46" t="str">
            <v xml:space="preserve">30.07.2017 </v>
          </cell>
          <cell r="AA46" t="str">
            <v>Świnoujście Karsibór</v>
          </cell>
          <cell r="AB46" t="str">
            <v>W 7 podakwenach GES, w 1 podakwenie subGES.</v>
          </cell>
          <cell r="AC46" t="str">
            <v>Wdrożenie działania umożliwi zapobieganie i eliminowanie zanieczyszczeń obszaru morskiego ze źródeł lądowych. Ograniczy wprowadzanie do środowiska morskiego substancji szkodliwych, m.in. węglowodorów ropopochodnych pochodzących z bazy MPS. Dzięki przeprowadzeniu rekultywacji gruntu  zostanie odnowiony naturalny charakter terenu zdegradowanego zanieczyszczeniami ropopochodnymi, co wyeliminuje dalsze przedostawanie się zanieczyszczenia do środowiska wodnego</v>
          </cell>
          <cell r="AF46" t="str">
            <v>Rejonowy Zarząd Infrastruktury Szczecin</v>
          </cell>
          <cell r="AG46" t="str">
            <v>nie</v>
          </cell>
          <cell r="AH46">
            <v>17000000</v>
          </cell>
          <cell r="AI46" t="str">
            <v xml:space="preserve">Koszt działania oszacowany został przez Ministerstwo Obrony Narodowej. </v>
          </cell>
          <cell r="AJ46" t="str">
            <v>Działanie zostało zgłoszone przez MON.</v>
          </cell>
          <cell r="AK46" t="str">
            <v>Źródłem finansowania jest Resort Obrony Narodowej.</v>
          </cell>
          <cell r="AL46" t="str">
            <v>Działanie koordynowane lokalnie</v>
          </cell>
          <cell r="AM46" t="str">
            <v>Ministries</v>
          </cell>
          <cell r="AQ46" t="str">
            <v>Analiza jakościowa</v>
          </cell>
          <cell r="AU46">
            <v>1</v>
          </cell>
          <cell r="AV46">
            <v>1</v>
          </cell>
          <cell r="AW46">
            <v>4</v>
          </cell>
          <cell r="AX46">
            <v>1</v>
          </cell>
          <cell r="AY46" t="str">
            <v>D8</v>
          </cell>
          <cell r="BK46" t="str">
            <v>Zmniejszenie wpływu na środowisko morskie gospodarki ściekowej i gospodarki produktami ropopochodnymi w obiektach MON. Ograniczenie dopływu na środowiska substancji zanieczyszczających.</v>
          </cell>
          <cell r="BV46" t="str">
            <v>Ryby</v>
          </cell>
        </row>
        <row r="47">
          <cell r="B47" t="str">
            <v>KTM21_3</v>
          </cell>
          <cell r="C47" t="str">
            <v>D8</v>
          </cell>
          <cell r="D47" t="str">
            <v>Substancje zanieczyszczające i efekty ich oddziaływania</v>
          </cell>
          <cell r="G47" t="str">
            <v>Przebudowa infrastruktury towarzyszącej kompleksu wraz z przebudową sieci podziemnej</v>
          </cell>
          <cell r="H47" t="str">
            <v>nowe</v>
          </cell>
          <cell r="P47" t="str">
            <v>Przebudowa sieci kanalizacji deszczowej i sanitarnej.</v>
          </cell>
          <cell r="R47" t="str">
            <v>W ramach zadania przewidziano przebudowę sieci kanalizacji deszczowej i sanitarnej.</v>
          </cell>
          <cell r="S47" t="str">
            <v>D5</v>
          </cell>
          <cell r="T47" t="str">
            <v>techniczne</v>
          </cell>
          <cell r="X47" t="str">
            <v xml:space="preserve">Zadanie inwestycyjne - nr 16152, ujęte w Centralnym Planie Inwestycji Budowlanych MON.
</v>
          </cell>
          <cell r="Y47" t="str">
            <v>Zadanie inwestycyjne nr 16152</v>
          </cell>
          <cell r="Z47" t="str">
            <v xml:space="preserve">31.08.2016 </v>
          </cell>
          <cell r="AA47" t="str">
            <v>Dziwnów</v>
          </cell>
          <cell r="AB47" t="str">
            <v>W 7 podakwenach GES, w 1 podakwenie subGES.</v>
          </cell>
          <cell r="AC47" t="str">
            <v>Wdrożenie działania wpłynie na ochronę wód morskich przed przedostaniem się zanieczyszczeń ze źródeł lądowych. Spowoduje ograniczenie wprowadzania do środowiska morskiego substancji szkodliwych.</v>
          </cell>
          <cell r="AF47" t="str">
            <v>Rejonowy Zarząd Infrastruktury Szczecin</v>
          </cell>
          <cell r="AG47" t="str">
            <v>nie</v>
          </cell>
          <cell r="AH47">
            <v>15000000</v>
          </cell>
          <cell r="AI47" t="str">
            <v xml:space="preserve">Koszt działania oszacowany został przez Ministerstwo Obrony Narodowej. </v>
          </cell>
          <cell r="AJ47" t="str">
            <v>Działanie zostało zgłoszone przez MON.</v>
          </cell>
          <cell r="AK47" t="str">
            <v>Źródłem finansowania jest Resort Obrony Narodowej.</v>
          </cell>
          <cell r="AL47" t="str">
            <v>Działanie koordynowane lokalnie</v>
          </cell>
          <cell r="AM47" t="str">
            <v>Ministries</v>
          </cell>
          <cell r="AQ47" t="str">
            <v>Analiza jakościowa</v>
          </cell>
          <cell r="AU47">
            <v>1</v>
          </cell>
          <cell r="AV47">
            <v>1</v>
          </cell>
          <cell r="AW47">
            <v>4</v>
          </cell>
          <cell r="AX47">
            <v>1</v>
          </cell>
          <cell r="AY47" t="str">
            <v>D8</v>
          </cell>
          <cell r="BB47" t="str">
            <v>D5</v>
          </cell>
          <cell r="BK47" t="str">
            <v>Zmniejszenie wpływu na środowisko morskie gospodarki ściekowej i gospodarki produktami ropopochodnymi w obiektach MON. Ograniczenie dopływu na środowiska substancji zanieczyszczających.</v>
          </cell>
          <cell r="BV47" t="str">
            <v>Ryby</v>
          </cell>
        </row>
        <row r="48">
          <cell r="B48" t="str">
            <v>KTM29_1</v>
          </cell>
          <cell r="C48" t="str">
            <v>D10</v>
          </cell>
          <cell r="D48" t="str">
            <v>Odpady w środowisku morskim</v>
          </cell>
          <cell r="E48" t="str">
            <v>10.1.1.
10.1.2.</v>
          </cell>
          <cell r="F48"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8" t="str">
            <v>Sprawowanie nadzoru nad prawidłowym funkcjonowaniem portowych urządzeń do odbioru odpadów oraz pozostałości ładunkowych ze statków</v>
          </cell>
          <cell r="H48" t="str">
            <v>nowe</v>
          </cell>
          <cell r="R48" t="str">
            <v xml:space="preserve">Opiniowanie planów gospodarowania odpadami i pozostałościami ładunkowymi ze statków, nadzór nad prawidłowym funkcjonowaniem urządzeń odbiorczych w portach i przystaniach, nadzór i kontrole zdawania odpadów przez statki, wydawanie statkom zwolnień ze zdawania odpadów w poszczególnych portach.
</v>
          </cell>
          <cell r="S48" t="str">
            <v>C5
C8
C9</v>
          </cell>
          <cell r="T48" t="str">
            <v>administarcyjne, kontrolne</v>
          </cell>
          <cell r="V48" t="str">
            <v>to są działania administracyjne, wykonywane w ramach bieżącej działalności urzędów. Jakie są skutki tego działania, czy da się je oszacować?</v>
          </cell>
          <cell r="W48" t="str">
            <v>ROBERT LAMPKA</v>
          </cell>
          <cell r="X48" t="str">
            <v xml:space="preserve">Dyrektywa 2000/59/WE Parlamentu Europejskiego i Rady z dnia 27 listopada 2000 r. w sprawie portowych urządzeń do odbioru odpadów wytwarzanych przez statki i pozostałości ładunku. Ustawa o portowych urządzeniach do odbioru odpadów oraz pozostałości ładunkowych ze statków  (Dz.U.2002.166.1361)
</v>
          </cell>
          <cell r="Y48" t="str">
            <v xml:space="preserve">Wypracowanie skutecznych procedur, nadzór 
i prowadzenie kontroli
</v>
          </cell>
          <cell r="Z48" t="str">
            <v>Działania ciągłe</v>
          </cell>
          <cell r="AA48" t="str">
            <v xml:space="preserve">Porty i przystanie morskie
</v>
          </cell>
          <cell r="AB48" t="str">
            <v>W 5 podakwenach subGES, w 3 podakwenach brak oceny</v>
          </cell>
          <cell r="AC48" t="str">
            <v xml:space="preserve">Korzyścią ze wzmożonych działań kontrolnych w zakresie funkcjonowania portowych urządzeń do odbioru odpadów oraz pozostałości ładunkowych planowanych będzie zmniejszenie ilości odpadów generowanych przez statki deponowanych w obszarach morskich oraz poprawa jakości wód morskich.
</v>
          </cell>
          <cell r="AE48" t="str">
            <v>Założenia Ministra Infrastruktury i Rozwoju</v>
          </cell>
          <cell r="AF48" t="str">
            <v>Minister właściwy ds. gospodarki morskiej/Urzędy Morskie</v>
          </cell>
          <cell r="AG48" t="str">
            <v>nie</v>
          </cell>
          <cell r="AH48">
            <v>170000</v>
          </cell>
          <cell r="AI48" t="str">
            <v>Działanie przeprowadzone w ramach bieżącej działalności urzędów.
Przyjęto koszty zatrudnienia dodatkowych inspektorów kontroli na poziomie 170 tys. PLN rocznie (2 etaty); działność statutowa w ramach instytucji kontrolujących.</v>
          </cell>
          <cell r="AK48" t="str">
            <v>budżet państwa</v>
          </cell>
          <cell r="AL48" t="str">
            <v>Działanie koordynowane lokalnie</v>
          </cell>
          <cell r="AM48" t="str">
            <v>Ministries</v>
          </cell>
          <cell r="AN48" t="str">
            <v>Nie</v>
          </cell>
          <cell r="AU48">
            <v>1</v>
          </cell>
          <cell r="AV48">
            <v>4</v>
          </cell>
          <cell r="AW48">
            <v>1</v>
          </cell>
          <cell r="AX48">
            <v>3</v>
          </cell>
          <cell r="AY48" t="str">
            <v>D10, C5, C8, C9</v>
          </cell>
          <cell r="BB48" t="str">
            <v>C5
C8
C9</v>
          </cell>
          <cell r="BC48" t="str">
            <v>istniejące</v>
          </cell>
          <cell r="BD48" t="str">
            <v>Zmniejszenie ilości odpadów generowanych przez statki deponowanych w obszarach  morskich, poprawa jakości wód morskich</v>
          </cell>
          <cell r="BH48" t="str">
            <v>Zmniejszenie ilości odpadów generowanych przez statki deponowanych w obszarach  morskich, poprawa jakości wód morskich</v>
          </cell>
          <cell r="BK48" t="str">
            <v>Zmniejszenie ilości odpadów generowanych przez statki deponowanych w obszarach  morskich, poprawa jakości wód morskich</v>
          </cell>
          <cell r="BL48" t="str">
            <v>Zmniejszenie ilości odpadów generowanych przez statki deponowanych w obszarach  morskich, poprawa jakości wód morskich</v>
          </cell>
          <cell r="BM48" t="str">
            <v>Zmniejszenie ilości odpadów generowanych przez statki deponowanych w obszarach  morskich, poprawa jakości wód morskich</v>
          </cell>
          <cell r="BO48" t="str">
            <v>Ryby</v>
          </cell>
          <cell r="BS48" t="str">
            <v>Ryby</v>
          </cell>
          <cell r="BV48" t="str">
            <v>Ryby</v>
          </cell>
          <cell r="BW48" t="str">
            <v>Ryby</v>
          </cell>
          <cell r="BX48" t="str">
            <v>Ryby</v>
          </cell>
        </row>
        <row r="49">
          <cell r="B49" t="str">
            <v>KTM29_2</v>
          </cell>
          <cell r="C49" t="str">
            <v>D10</v>
          </cell>
          <cell r="D49" t="str">
            <v>Odpady w środowisku morskim</v>
          </cell>
          <cell r="E49" t="str">
            <v>10.1.1.
10.1.2.</v>
          </cell>
          <cell r="F49"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49" t="str">
            <v>Wprowadzenie zasady „bez opłat specjalnych„ („no special fee”) w odniesieniu do odbioru odpadów ze statków w portach</v>
          </cell>
          <cell r="H49" t="str">
            <v>nowe</v>
          </cell>
          <cell r="K49" t="str">
            <v>tak</v>
          </cell>
          <cell r="R49" t="str">
            <v xml:space="preserve">Wprowadzenie zharmonizowanego, przejrzystego systemu opłat, w którym koszty odbioru, transportu i unieszkodliwiania odpadów powstałych na statkach w wyniku ich normalnej eksploatacji jak również odpadów morskich złowionych w sieci rybackie jest wliczony do opłaty portowej (tonażowej) lub naliczana oddzielnie bez względu na to czy statek korzysta z portowych urządzeń odbiorczych czy nie.
</v>
          </cell>
          <cell r="S49" t="str">
            <v>C1
C5
C8
C9</v>
          </cell>
          <cell r="T49" t="str">
            <v>prawne, administracyjne</v>
          </cell>
          <cell r="V49" t="str">
            <v>Skutki działania, przegląd portowych taryf i wyliczenie ile na daną jednostkę zostanie przerzuconych kosztów (http://www.portgdansk.pl/zegluga/taryfy-portowe). Po stronie portów - konieczność utylizacji większej ilości odpadów.</v>
          </cell>
          <cell r="W49" t="str">
            <v>ROBERT LAMPKA</v>
          </cell>
          <cell r="X49" t="str">
            <v xml:space="preserve">Dyrektywa 2000/59/WE Parlamentu Europejskiego i Rady z dnia 27 listopada 2000 r. w sprawie portowych urządzeń do odbioru odpadów wytwarzanych przez statki i pozostałości ładunku.
Zalecenie HELCOM 28E/10 z dnia 15 listopada 2007 r. dotyczące stosowania  systemu bez opłat specjalnych w stosunku do odpadów ze statków oraz śmieci zaplątanych w sieci rybackie w obszarze Morza Bałtyckiego (Application of the no-special-fee system to ship-generated wastes and marine litter caught in fishing nets in the Baltic Sea Area). Ustawa o portowych urządzeniach do odbioru odpadów oraz pozostałości ładunkowych ze statków (Dz.U.2002, nr 166 poz. 1361).
</v>
          </cell>
          <cell r="Y49" t="str">
            <v xml:space="preserve">W ramach działnaia przewidziano; analizę wykonalności, zmianę przepisów prawnych, a także ustanowienie i wdrożenie procedur.
</v>
          </cell>
          <cell r="Z49" t="str">
            <v xml:space="preserve">2016 - 2018 r.
Wypracowanie efektywnego systemu opłat „no-special fee” jest przedmiotem prac grupy roboczej HELCOM MARITIME.
Rozwiązania w tym zakresie zostaną wprowadzone w zmienianej obecnie dyrektywie 2000/59/WE w sprawie portowych urządzeń do odbioru odpadów wytwarzanych przez statki  i pozostałości ładunku.
</v>
          </cell>
          <cell r="AA49" t="str">
            <v xml:space="preserve">Porty i przystanie morskie
</v>
          </cell>
          <cell r="AB49" t="str">
            <v>W 5 podakwenach subGES, w 3 podakwenach brak oceny</v>
          </cell>
          <cell r="AC49" t="str">
            <v xml:space="preserve">Korzyścią z wprowadzenia takiego uregulowania będzie usuwanie odpadów i pozostałości ładunkowych ze statków wyłącznie do portowych urządzeń odbiorczych w ramach regionalnie ujednoliconych reguł, co w założeniu ma prowadzić do możliwie równomiernego rozłożenia obciążeń odpadowych pomiędzy państwa położone nad Morzem Bałtyckim. Działanie przyczyni się również do oczyszczenia wód morskich ze śmieci zaplatanych w sieci rybackie.
</v>
          </cell>
          <cell r="AE49" t="str">
            <v>Założenia Ministra Infrastruktury i Rozwoju oraz rekomendacje HELCOM 28E/10</v>
          </cell>
          <cell r="AF49" t="str">
            <v xml:space="preserve">Minister właściwy ds. gospodarki morskiej/Urzędy Morskie/Zarządy Portów
</v>
          </cell>
          <cell r="AG49" t="str">
            <v xml:space="preserve">Z chwilą dostosowania przepisów krajowych 
do zmienianej Dyrektywy 2000/59/WE
</v>
          </cell>
          <cell r="AH49">
            <v>200000</v>
          </cell>
          <cell r="AI49" t="str">
            <v>Koszty działań prawnych i administracyjnych  w ramach bieżących działań portów oszacowano na kwotę 200 000 PLN.</v>
          </cell>
          <cell r="AJ49" t="str">
            <v>Szacunki własne kosztów</v>
          </cell>
          <cell r="AK49" t="str">
            <v>budżet państwa</v>
          </cell>
          <cell r="AL49" t="str">
            <v>Działanie koordynowane regionalnie w ramach konwencji o ochronie środowiska morskiego obszaru Morza Bałtyckiego (HELCOM, Helsinki 09.04.1992).</v>
          </cell>
          <cell r="AM49" t="str">
            <v>Ministries</v>
          </cell>
          <cell r="AN49" t="str">
            <v>Tak</v>
          </cell>
          <cell r="AO49" t="str">
            <v>Yes</v>
          </cell>
          <cell r="AQ49" t="str">
            <v>Yes</v>
          </cell>
          <cell r="AS49" t="str">
            <v>No</v>
          </cell>
          <cell r="AU49" t="str">
            <v>brak CBA</v>
          </cell>
          <cell r="AV49" t="str">
            <v>brak CBA</v>
          </cell>
          <cell r="AW49" t="str">
            <v>brak CBA</v>
          </cell>
          <cell r="AX49" t="str">
            <v>brak CBA</v>
          </cell>
          <cell r="AY49" t="str">
            <v>D10, C1, C5,C8, C9</v>
          </cell>
          <cell r="BB49" t="str">
            <v>C1
C5
C8
C9</v>
          </cell>
          <cell r="BC49" t="str">
            <v>opracowanie studialne</v>
          </cell>
          <cell r="BD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H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K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L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M49" t="str">
            <v xml:space="preserve">Celem takiego uregulowania jest, żeby usuwanie odpadów ze statków odbywało się wyłącznie do portowych urządzeń odbiorczych w ramach regionalnie ujednoliconych reguł, co w założeniu ma prowadzić do możliwie równomiernego rozłożenia obciążeń odpadowych pomiędzy państwa położone nad Morzem Bałtyckim
Zalecenie przyczyni się również do oczyszczenia wód morskich ze śmieci zaplatanych w sieci rybackie
</v>
          </cell>
          <cell r="BO49" t="str">
            <v>Ryby</v>
          </cell>
          <cell r="BS49" t="str">
            <v>Ryby</v>
          </cell>
          <cell r="BV49" t="str">
            <v>Ryby</v>
          </cell>
          <cell r="BW49" t="str">
            <v>Ryby</v>
          </cell>
          <cell r="BX49" t="str">
            <v>Ryby</v>
          </cell>
        </row>
        <row r="50">
          <cell r="B50" t="str">
            <v>KTM29_3</v>
          </cell>
          <cell r="C50" t="str">
            <v>D10</v>
          </cell>
          <cell r="D50" t="str">
            <v>Odpady w środowisku morskim</v>
          </cell>
          <cell r="E50" t="str">
            <v>10.1.1.
10.1.2.</v>
          </cell>
          <cell r="F50"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0" t="str">
            <v>Rozwój portowych urządzeń do odbioru odpadów oraz pozostałości ładunkowych ze statków</v>
          </cell>
          <cell r="H50" t="str">
            <v>nowe</v>
          </cell>
          <cell r="O50" t="str">
            <v>dodałam również przy D5</v>
          </cell>
          <cell r="R50" t="str">
            <v>Budowa, modernizacja odpowiedniej infrastruktury służącej do odbioru odpadów oraz pozostałości ladunkwoych ze statków.</v>
          </cell>
          <cell r="S50" t="str">
            <v>C5
C8
C9</v>
          </cell>
          <cell r="T50" t="str">
            <v>techniczne</v>
          </cell>
          <cell r="V50" t="str">
            <v>Jakie są koszty takich instalacji? Jakie są przewidywane ilości odpadów jakie zostaną odebrane w porcie?</v>
          </cell>
          <cell r="W50" t="str">
            <v>ROBERT LAMPKA</v>
          </cell>
          <cell r="X50" t="str">
            <v xml:space="preserve">Dyrektywa 2000/59/WE Parlamentu Europejskiego i Rady z dnia 27 listopada 2000 r. w sprawie portowych urządzeń do odbioru odpadów wytwarzanych przez statki i pozostałości ładunku.
Międzynarodowa konwencja o zapobieganiu zanieczyszczaniu morza przez statki wraz z Protokołem uzupełniającym do konwencji z 1997 r. (Dz. U. z 2005 r. Nr 202, poz. 1679). Ustawa o portowych urządzeniach do odbioru odpadów oraz pozostałości ładunkowych ze statków (Dz.U.2002.166.1361).
</v>
          </cell>
          <cell r="Y50" t="str">
            <v xml:space="preserve">Działania inwestycyjne na terenie portów
</v>
          </cell>
          <cell r="Z50" t="str">
            <v>Działania ciągłe</v>
          </cell>
          <cell r="AA50" t="str">
            <v xml:space="preserve">Porty i przystanie morskie
</v>
          </cell>
          <cell r="AB50" t="str">
            <v>W 5 podakwenach subGES, w 3 podakwenach brak oceny</v>
          </cell>
          <cell r="AC50" t="str">
            <v xml:space="preserve">Stworzenie optymalnych warunków do sprawnego odbioru i zagospodarowania wszystkich rodzajów odpadów oraz pozostałości ładunkowych ze statków prowadzące do zmniejszenia ilości odpadów generowanych przez statki deponowanych w obszarach morskich. Poprawa jakości wód morskich.
</v>
          </cell>
          <cell r="AE50" t="str">
            <v>Założenia Ministra Infrastruktury i Rozwoju</v>
          </cell>
          <cell r="AF50" t="str">
            <v>Minister właściwy ds. gospodarki morskiej/Zarządy Portów/Urzędy Morskie</v>
          </cell>
          <cell r="AG50" t="str">
            <v>nie</v>
          </cell>
          <cell r="AH50">
            <v>50000000</v>
          </cell>
          <cell r="AI50" t="str">
            <v xml:space="preserve">Szacunkowy koszt wprowadzenia w portach morskich urządzeń do odbioru odpadów oraz posostałosci ładunkowych ze statków.
</v>
          </cell>
          <cell r="AJ50" t="str">
            <v>Szacunki własne kosztów</v>
          </cell>
          <cell r="AK50" t="str">
            <v>Śrdki własne portów</v>
          </cell>
          <cell r="AL50" t="str">
            <v>Działanie koordynowane lokalnie</v>
          </cell>
          <cell r="AN50" t="str">
            <v>Nie</v>
          </cell>
          <cell r="AO50" t="str">
            <v>Yes, if not included in existing convention</v>
          </cell>
          <cell r="AQ50" t="str">
            <v>No</v>
          </cell>
          <cell r="AS50" t="str">
            <v>No</v>
          </cell>
          <cell r="AT50" t="str">
            <v>MARPOL 5</v>
          </cell>
          <cell r="AU50">
            <v>2</v>
          </cell>
          <cell r="AV50">
            <v>4</v>
          </cell>
          <cell r="AW50">
            <v>4</v>
          </cell>
          <cell r="AX50">
            <v>3</v>
          </cell>
          <cell r="AY50" t="str">
            <v>D10, C5, C8, C9</v>
          </cell>
          <cell r="BB50" t="str">
            <v>C5
C8
C9</v>
          </cell>
          <cell r="BH50" t="str">
            <v>Zmniejszenie ilości odpadów generowanych przez statki deponowanych w obszarach  morskich, poprawa jakości wód morskich.</v>
          </cell>
          <cell r="BK50" t="str">
            <v>Zmniejszenie ilości odpadów generowanych przez statki deponowanych w obszarach  morskich, poprawa jakości wód morskich.</v>
          </cell>
          <cell r="BL50" t="str">
            <v>Zmniejszenie ilości odpadów generowanych przez statki deponowanych w obszarach  morskich, poprawa jakości wód morskich.</v>
          </cell>
          <cell r="BM50" t="str">
            <v>Zmniejszenie ilości odpadów generowanych przez statki deponowanych w obszarach  morskich, poprawa jakości wód morskich.</v>
          </cell>
          <cell r="BS50" t="str">
            <v>Ryby</v>
          </cell>
          <cell r="BV50" t="str">
            <v>Ryby</v>
          </cell>
          <cell r="BW50" t="str">
            <v>Ryby</v>
          </cell>
          <cell r="BX50" t="str">
            <v>Ryby</v>
          </cell>
        </row>
        <row r="51">
          <cell r="B51" t="str">
            <v>KTM31_11</v>
          </cell>
          <cell r="C51" t="str">
            <v>D10</v>
          </cell>
          <cell r="D51" t="str">
            <v>Odpady w środowisku morskim</v>
          </cell>
          <cell r="E51" t="str">
            <v>10.1.1.
10.1.2.</v>
          </cell>
          <cell r="F51"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
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1" t="str">
            <v>Ograniczenie wprowadzania do wód morskich parafin i pochodnych</v>
          </cell>
          <cell r="H51" t="str">
            <v>nowe</v>
          </cell>
          <cell r="K51" t="str">
            <v>tak</v>
          </cell>
          <cell r="R51" t="str">
            <v xml:space="preserve">Uregulowanie na szczeblu międzynarodowym działań służących ograniczeniu wprowadzania parafin i pochodnych do wód morskich.
</v>
          </cell>
          <cell r="S51" t="str">
            <v>C8</v>
          </cell>
          <cell r="T51" t="str">
            <v>prawne</v>
          </cell>
          <cell r="V51" t="str">
            <v>Działania na szczeblu międzynarodowym w ramach bieżącej działalności MIiR. Czy istnieją szacunki ilości parafin i pochodnych emitowanych do wód morskich?</v>
          </cell>
          <cell r="W51" t="str">
            <v>ROBERT LAMPKA</v>
          </cell>
          <cell r="X51" t="str">
            <v xml:space="preserve">Międzynarodowa konwencja o zapobieganiu zanieczyszczaniu morza przez statki wraz z Protokołem uzupełniającym do konwencji z 1997 r. (Dz. U. z 2005 r. Nr 202, poz. 1679)
</v>
          </cell>
          <cell r="Y51" t="str">
            <v xml:space="preserve">Działanie wymagające negocjacji międzynarodowych, a w związku z tym współpracy międzynarodowej.
</v>
          </cell>
          <cell r="Z51" t="str">
            <v>2016 - 2019 r</v>
          </cell>
          <cell r="AA51" t="str">
            <v>Morze Bałtyckie</v>
          </cell>
          <cell r="AB51" t="str">
            <v>W 5 podakwenach subGES, w 3 podakwenach brak oceny</v>
          </cell>
          <cell r="AC51" t="str">
            <v xml:space="preserve">Ograniczenie lub wyeliminowanie przypadków zanieczyszczenia morza i brzegu morskiego parafinami i ich pochodnymi poprzez wypracowanie uregulowań prawnych mających na celu redukcję powstawania tego typu zanieczyszczeń.
</v>
          </cell>
          <cell r="AE51" t="str">
            <v>Założenia Ministra Infrastruktury i Rozwoju</v>
          </cell>
          <cell r="AF51" t="str">
            <v>Minister właściwy ds. gospodarki morskiej / Minister właściwy ds. środowiska / Minister właściwy ds. gospodarki</v>
          </cell>
          <cell r="AG51" t="str">
            <v>nie</v>
          </cell>
          <cell r="AH51">
            <v>500000</v>
          </cell>
          <cell r="AI51" t="str">
            <v>W działaniu tym koszty oszacowano na podstawie danych dla podobnych działań.</v>
          </cell>
          <cell r="AK51" t="str">
            <v>Finansowanie w ramach bieżącej działalności ministerstw.</v>
          </cell>
          <cell r="AL51" t="str">
            <v>Działanie koordynowane regionalnie w ramach konwencji o ochronie środowiska morskiego obszaru Morza Bałtyckiego (HELCOM, Helsinki 09.04.1992).</v>
          </cell>
          <cell r="AN51" t="str">
            <v>Nie</v>
          </cell>
          <cell r="AU51" t="str">
            <v>brak CBA</v>
          </cell>
          <cell r="AV51" t="str">
            <v>brak CBA</v>
          </cell>
          <cell r="AW51" t="str">
            <v>brak CBA</v>
          </cell>
          <cell r="AX51" t="str">
            <v>brak CBA</v>
          </cell>
          <cell r="AY51" t="str">
            <v>D10, C8</v>
          </cell>
          <cell r="BB51" t="str">
            <v>C8</v>
          </cell>
          <cell r="BC51" t="str">
            <v>opracowanie studialne</v>
          </cell>
          <cell r="BK51" t="str">
            <v xml:space="preserve">Ograniczenie lub wyeliminowanie przypadków zanieczyszczenia morza i brzegu morskiego parafinami 
i ich pochodnymi 
</v>
          </cell>
          <cell r="BM51" t="str">
            <v xml:space="preserve">Ograniczenie lub wyeliminowanie przypadków zanieczyszczenia morza i brzegu morskiego parafinami 
i ich pochodnymi 
</v>
          </cell>
          <cell r="BV51" t="str">
            <v>Ryby, ptaki, ssaki</v>
          </cell>
          <cell r="BX51" t="str">
            <v>Ryby, ptaki, ssaki</v>
          </cell>
        </row>
        <row r="52">
          <cell r="B52" t="str">
            <v>KTM29_4</v>
          </cell>
          <cell r="C52" t="str">
            <v>D10</v>
          </cell>
          <cell r="D52" t="str">
            <v>Odpady w środowisku morskim</v>
          </cell>
          <cell r="E52" t="str">
            <v>10.1.2.</v>
          </cell>
          <cell r="F52"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2" t="str">
            <v>Fishing for litter - sprzątanie morza</v>
          </cell>
          <cell r="H52" t="str">
            <v>nowe</v>
          </cell>
          <cell r="R52" t="str">
            <v>Udostępnienie kutrom rybackim pojemnków do gromadzenia odpadów wyłowionych z morza w trakcie rejsów połowowych z możłiwością bezpłatnego oddawania wyłowionych odpadów w portowych punktach odbiorczych. Działanie połączone z akcją edukacyjną.</v>
          </cell>
          <cell r="S52" t="str">
            <v>C1
C5
C8
C9</v>
          </cell>
          <cell r="T52" t="str">
            <v>edukacyjne, techniczne</v>
          </cell>
          <cell r="V52" t="str">
            <v>Jaka jest ilość odpadów na plażach i w morzu? Należy doprecyzować działanie w zakresie kosztów i opłat, czy rybak dostanie zapłatę za "sprzątanie". Konieczny szacunek wielkości odpadów.</v>
          </cell>
          <cell r="W52" t="str">
            <v>ROBERT LAMPKA</v>
          </cell>
          <cell r="X52" t="str">
            <v>Konwencja o ochronie środowiska morskiego obszaru Morza Bałtyckiego; Międzynarodowa  konwencja
o zapobieganiu zanieczyszczenia morza przez statki.</v>
          </cell>
          <cell r="Y52" t="str">
            <v>Akcja edukacyjna połączona z działaniami administracyjnymi wśród użytkowników kutrów rybackich oraz cykliczne sprzątanie morza z sieci rybackich.</v>
          </cell>
          <cell r="Z52" t="str">
            <v>Działania ciągłe oraz działania cykliczne</v>
          </cell>
          <cell r="AA52" t="str">
            <v>Obszary morskie RP</v>
          </cell>
          <cell r="AB52" t="str">
            <v>W 5 podakwenach subGES, w 3 podakwenach brak oceny</v>
          </cell>
          <cell r="AC52" t="str">
            <v>Redukcja ilości odpadów zalegających w wodach Bałtyku poprzez stworzenie rybakom warunków do bezproblemowego gromadzenia i bezpłatnego oddawnia odpadów przypadkowo wyłowionych podczas rejsów połowowych.</v>
          </cell>
          <cell r="AE52" t="str">
            <v>Działanie ujęte w holnderskim programie oraz rekomendacja HELCOM 28E/10;
Dane statystyczne</v>
          </cell>
          <cell r="AF52" t="str">
            <v>Zarządy Portów/Urzędy Morskie</v>
          </cell>
          <cell r="AG52" t="str">
            <v>nie</v>
          </cell>
          <cell r="AH52">
            <v>12372000</v>
          </cell>
          <cell r="AI52" t="str">
            <v>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cell r="AJ52" t="str">
            <v>Szacunki własne oraz dane statystyczne</v>
          </cell>
          <cell r="AK52" t="str">
            <v>um</v>
          </cell>
          <cell r="AL52" t="str">
            <v>Działanie koordynowane lokalnie</v>
          </cell>
          <cell r="AN52" t="str">
            <v>Nie</v>
          </cell>
          <cell r="AT52" t="str">
            <v>Maritime offices are responsible in coastal zones</v>
          </cell>
          <cell r="AU52">
            <v>2</v>
          </cell>
          <cell r="AV52">
            <v>4</v>
          </cell>
          <cell r="AW52">
            <v>2</v>
          </cell>
          <cell r="AX52">
            <v>3</v>
          </cell>
          <cell r="AY52" t="str">
            <v>D10, C1,C5, C8, C9</v>
          </cell>
          <cell r="BB52" t="str">
            <v>C1
C5
C8
C9</v>
          </cell>
          <cell r="BD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H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K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L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M52" t="str">
            <v>Działanie przyczyniające się do redukcji presji antropogenicznej związanej z działalności sektora rybackiego poprzez stworzenie rybakom warunków do bezproblemowego gromadzenia i bezpłatnego oddawania odpadów przypadkowo wyłowionych podczas rejsów połowowych.</v>
          </cell>
          <cell r="BO52" t="str">
            <v>Ryby</v>
          </cell>
          <cell r="BS52" t="str">
            <v>Ryby</v>
          </cell>
          <cell r="BV52" t="str">
            <v>Ryby</v>
          </cell>
          <cell r="BW52" t="str">
            <v>Ryby</v>
          </cell>
          <cell r="BX52" t="str">
            <v>Ryby</v>
          </cell>
        </row>
        <row r="53">
          <cell r="B53" t="str">
            <v>KTM29_6</v>
          </cell>
          <cell r="C53" t="str">
            <v>D10</v>
          </cell>
          <cell r="D53" t="str">
            <v>Odpady w środowisku morskim</v>
          </cell>
          <cell r="E53" t="str">
            <v>10.1.1.</v>
          </cell>
          <cell r="F53"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3" t="str">
            <v>Dodatkowe sprzątanie plaż</v>
          </cell>
          <cell r="H53" t="str">
            <v>nowe</v>
          </cell>
          <cell r="R53" t="str">
            <v>Dodatkowe sprzątanie plaż przewidziano 2 razy w roku (przed sezonem i po sezonie) przez wolontariuszy w ramach akcji typu "sprzątanie świata".</v>
          </cell>
          <cell r="S53" t="str">
            <v>C8</v>
          </cell>
          <cell r="T53" t="str">
            <v>edukacyjne, administracyjne</v>
          </cell>
          <cell r="V53" t="str">
            <v>Jaki zakres przestrzenny? Ile odpadów mniej będzie w środowisku.</v>
          </cell>
          <cell r="W53" t="str">
            <v>ROBERT LAMPKA</v>
          </cell>
          <cell r="X53" t="str">
            <v>Krajowy Program Gospoadarki Odpadami; Ustawa o utrzymaniu czystości i porządku w gminach (Dz.U. 1996 nr 132 poz. 622)</v>
          </cell>
          <cell r="Y53" t="str">
            <v>Organizowanie sprzątania linii brzegowej w ramach aklcji "sprzątanie świata" oraz w ramach innych cyklicznych akcji wraz z akcją edukacyjną</v>
          </cell>
          <cell r="Z53" t="str">
            <v>2 razy w roku (przed sezonem turystycznym i po zakończeniu sezonu)</v>
          </cell>
          <cell r="AA53" t="str">
            <v>Brzeg morski RP</v>
          </cell>
          <cell r="AB53" t="str">
            <v>W 5 podakwenach subGES, w 3 podakwenach brak oceny</v>
          </cell>
          <cell r="AC53" t="str">
            <v>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AD53">
            <v>5127109</v>
          </cell>
          <cell r="AE53" t="str">
            <v>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AF53" t="str">
            <v>Urzędy Morskie/Urzędy Gmin</v>
          </cell>
          <cell r="AG53" t="str">
            <v>nie</v>
          </cell>
          <cell r="AH53">
            <v>8800000</v>
          </cell>
          <cell r="AI53" t="str">
            <v>Szacunkowo roczny koszt dodatkowego czyszczenia plaż wyniesie 2 200 000 PLN, czyli do 2020 r. 8 800 000 PLN.</v>
          </cell>
          <cell r="AJ53" t="str">
            <v>Analizy własne na podstawie danych statystycznych z poprzednich akcji</v>
          </cell>
          <cell r="AK53" t="str">
            <v>budżet państwa</v>
          </cell>
          <cell r="AL53" t="str">
            <v>Działanie koordynowane lokalnie</v>
          </cell>
          <cell r="AN53" t="str">
            <v>Nie</v>
          </cell>
          <cell r="AU53">
            <v>1</v>
          </cell>
          <cell r="AV53">
            <v>1</v>
          </cell>
          <cell r="AW53">
            <v>4</v>
          </cell>
          <cell r="AX53">
            <v>2</v>
          </cell>
          <cell r="AY53" t="str">
            <v>D10, C8</v>
          </cell>
          <cell r="BB53" t="str">
            <v>C8</v>
          </cell>
          <cell r="BK53" t="str">
            <v>Działanie przyczyniające się do redukcji presji antropogenicznej na brzegu morskim.</v>
          </cell>
          <cell r="BM53" t="str">
            <v>Działanie przyczyniające się do redukcji presji antropogenicznej na brzegu morskim.</v>
          </cell>
          <cell r="BV53" t="str">
            <v>Ptaki</v>
          </cell>
          <cell r="BX53" t="str">
            <v>Ptaki</v>
          </cell>
        </row>
        <row r="54">
          <cell r="B54" t="str">
            <v>KTM29_7</v>
          </cell>
          <cell r="C54" t="str">
            <v>D10</v>
          </cell>
          <cell r="D54" t="str">
            <v>Odpady w środowisku morskim</v>
          </cell>
          <cell r="E54" t="str">
            <v>10.1.3. 10.2.1</v>
          </cell>
          <cell r="F54" t="str">
            <v>Osiągnięcie trendów malejących ilości mikrocząstek plastiku, w różnych elementach środowiska morskiego, poprzez redukcję ich dopływu ze źródeł pierwotnych i wtórnych</v>
          </cell>
          <cell r="G54" t="str">
            <v>Analiza występwoania mikrocząstek plastików w środowisku morskim </v>
          </cell>
          <cell r="H54" t="str">
            <v>nowe</v>
          </cell>
          <cell r="K54" t="str">
            <v>tak</v>
          </cell>
          <cell r="O54" t="str">
            <v>badania są prowadzone</v>
          </cell>
          <cell r="R54" t="str">
            <v>Prace studialne nad prawodawstwem i technologią pozwalającą na wyeliminowanie z obrotu mikrocząstek. Kampania mająca na celu docelowe  wyeliiminowanie mikrocząstek z obrotu handlowego; Współpraca międzynarodowa.</v>
          </cell>
          <cell r="S54" t="str">
            <v>C1
C8
C9</v>
          </cell>
          <cell r="T54" t="str">
            <v>prawne</v>
          </cell>
          <cell r="V54" t="str">
            <v>analiza nie wymaga CBA</v>
          </cell>
          <cell r="X54" t="str">
            <v>Konwencja o ochronie środowiska morskiego obszaru Morza Bałtyckiego; Program Monitoringu Wód Morskich na podstawie art. 155c ust. 1 Ustawy - Prawo Wodne (Dz. U 2013 r., poz. 165)</v>
          </cell>
          <cell r="Y54" t="str">
            <v xml:space="preserve">Kampania mająca na celu docelowe wyeliiminowanie mikrocząstek z obrotu handlowego. Dodatkowo wymagać będzie negocjacji międzynarodowych, a w związku z tym współpracy międzynarodowej.
</v>
          </cell>
          <cell r="Z54" t="str">
            <v>Działania ciągłe</v>
          </cell>
          <cell r="AA54" t="str">
            <v>Morze Bałtyckie</v>
          </cell>
          <cell r="AB54" t="str">
            <v>W 5 podakwenach subGES, w 3 podakwenach brak oceny</v>
          </cell>
          <cell r="AC54" t="str">
            <v>Zmniejszenie zanieczyszczenia wód Bałtyku mikrocząstkami poprzez redukcję dopływu mikrocząstek ze źródeł pierwotnych.</v>
          </cell>
          <cell r="AE54" t="str">
            <v>Działanie ujęte w Planie Monitoringu Środowiskowego</v>
          </cell>
          <cell r="AF54" t="str">
            <v>Minister właściwy ds. gospodarki morskiej / Minister właściwy ds. środowiska / Minister właściwy ds. gospodarki</v>
          </cell>
          <cell r="AG54" t="str">
            <v>nie</v>
          </cell>
          <cell r="AH54">
            <v>600000</v>
          </cell>
          <cell r="AI54" t="str">
            <v>W działaniu tym koszty oszacowano na podstawie danych dla podobnych działań.</v>
          </cell>
          <cell r="AK54" t="str">
            <v>Finansowanie w ramach bieżącej działalności ministerstw.</v>
          </cell>
          <cell r="AL54" t="str">
            <v>Działanie koordynowane lokalnie</v>
          </cell>
          <cell r="AN54" t="str">
            <v>Nie</v>
          </cell>
          <cell r="AU54" t="str">
            <v>brak CBA</v>
          </cell>
          <cell r="AV54" t="str">
            <v>brak CBA</v>
          </cell>
          <cell r="AW54" t="str">
            <v>brak CBA</v>
          </cell>
          <cell r="AX54" t="str">
            <v>brak CBA</v>
          </cell>
          <cell r="AY54" t="str">
            <v>D10,C1,C8,C9</v>
          </cell>
          <cell r="BB54" t="str">
            <v>C1
C8
C9</v>
          </cell>
          <cell r="BC54" t="str">
            <v>opracowanie studialne</v>
          </cell>
          <cell r="BD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K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L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M54" t="str">
            <v xml:space="preserve">Działanie studialne umożliwiające przyszłościowe określenie działań związanych ze zminimalizowaniem występowania zanieczyszczeń wód morskich mikrocząstekami plastiku  i redukcji wpływu na poszczególne elementy środowiska morskiego. </v>
          </cell>
          <cell r="BO54" t="str">
            <v>Ryby, ssaki, ptaki</v>
          </cell>
          <cell r="BV54" t="str">
            <v>Ryby, ssaki, ptaki</v>
          </cell>
          <cell r="BW54" t="str">
            <v>Ryby, ssaki, ptaki</v>
          </cell>
          <cell r="BX54" t="str">
            <v>Ryby, ssaki, ptaki</v>
          </cell>
        </row>
        <row r="55">
          <cell r="B55" t="str">
            <v>KTM29_8</v>
          </cell>
          <cell r="C55" t="str">
            <v>D10</v>
          </cell>
          <cell r="D55" t="str">
            <v>Odpady w środowisku morskim</v>
          </cell>
          <cell r="E55" t="str">
            <v>10.1.2.</v>
          </cell>
          <cell r="F55" t="str">
            <v>Osiągnięcie trendów malejących ilości odpadów stałych pływających na powierzchni i spoczywających na dnie, poprzez prowadzenie właściwej edukacji środowisk morskich i odpowiedniej polityki uwzględniającej m.in. wprowadzenia właściwych uregulowań prawnych dotyczących zagospodarowania odpadów morskich</v>
          </cell>
          <cell r="G55" t="str">
            <v>Znakowanie sieci rybackich - zapobieganie powstawaniu sieci widm</v>
          </cell>
          <cell r="H55" t="str">
            <v>nowe</v>
          </cell>
          <cell r="R55" t="str">
            <v>Koncepcja wdrozenia wraz z testowaniem skutecznej technologii elektronicznego znakowania sieci rybackich.</v>
          </cell>
          <cell r="S55" t="str">
            <v xml:space="preserve">C1
</v>
          </cell>
          <cell r="T55" t="str">
            <v>prawne, administracyjne</v>
          </cell>
          <cell r="V55" t="str">
            <v>Ile sieci widm jest w morzu? Jak one wpływają na środowisko morskie?  Czy ktoś już wprowadzał takie rozwiązania za granicą i jakie przyniosły one skutki?</v>
          </cell>
          <cell r="W55" t="str">
            <v>ROBERT LAMPKA</v>
          </cell>
          <cell r="X55" t="str">
            <v>Konwencja o ochronie środowiska morskiego obszaru Morza Bałtyckiego; Międzynarodowa  konwencja
o zapobieganiu zanieczyszczenia morza przez statki</v>
          </cell>
          <cell r="Y55" t="str">
            <v>Kampania edukacyjna wśród użytkowników kutrów rybackich oraz koncepcja wdrożenia znakowania sieci rybackich.</v>
          </cell>
          <cell r="Z55" t="str">
            <v>Działania ciągłe</v>
          </cell>
          <cell r="AA55" t="str">
            <v>Obszary morskie RP</v>
          </cell>
          <cell r="AB55" t="str">
            <v>W 5 podakwenach subGES, w 3 podakwenach brak oceny</v>
          </cell>
          <cell r="AC55" t="str">
            <v>Stworzenie systemu umożliwiajacego rozpoznawanie zagubionych sieci rybackich. Zmniejszenie ilości gubionych i porzucanych sieci rybackich.</v>
          </cell>
          <cell r="AE55" t="str">
            <v>Działania proponowane w programie holenderskim</v>
          </cell>
          <cell r="AF55" t="str">
            <v>Urzędy Morskie</v>
          </cell>
          <cell r="AG55" t="str">
            <v>nie</v>
          </cell>
          <cell r="AH55">
            <v>300000</v>
          </cell>
          <cell r="AI55" t="str">
            <v>Oszacowane koszty związane będą z opracowaniem i testowaniem technologii elektronicznego znakowania sieci.
Dodatkowo w programie holenderskim koszty inwestycyjne założone były na poziomie 328 500 € na 220 sieci.</v>
          </cell>
          <cell r="AJ55" t="str">
            <v>Economic and social analyses for the Marine Strategy Framework Directive. Part 2: Program of measures. Theme: Marine Litter</v>
          </cell>
          <cell r="AK55" t="str">
            <v>budżet państwa</v>
          </cell>
          <cell r="AL55" t="str">
            <v>Działanie koordynowane regionalnie w ramach konwencji o ochronie środowiska morskiego obszaru Morza Bałtyckiego (HELCOM, Helsinki 09.04.1992).</v>
          </cell>
          <cell r="AN55" t="str">
            <v>Tak</v>
          </cell>
          <cell r="AT55" t="str">
            <v>National code of practice in UK</v>
          </cell>
          <cell r="AU55" t="str">
            <v>brak CBA</v>
          </cell>
          <cell r="AV55" t="str">
            <v>brak CBA</v>
          </cell>
          <cell r="AW55" t="str">
            <v>brak CBA</v>
          </cell>
          <cell r="AX55" t="str">
            <v>brak CBA</v>
          </cell>
          <cell r="AY55" t="str">
            <v>D10,C1</v>
          </cell>
          <cell r="BB55" t="str">
            <v xml:space="preserve">C1
</v>
          </cell>
          <cell r="BC55" t="str">
            <v>opracowanie studialne</v>
          </cell>
          <cell r="BD55" t="str">
            <v>Działanie służące zmniejszeniu zanieczyszczenia wód sieciami widmo i ograniczenia czynników śmiertelności gatunków ryb i ssaków</v>
          </cell>
          <cell r="BM55" t="str">
            <v>Działanie służące zmniejszeniu zanieczyszczenia wód sieciami widmo i ograniczenia czynników śmiertelności gatunków ryb i ssaków</v>
          </cell>
          <cell r="BO55" t="str">
            <v>Ryby, ssaki, ptaki</v>
          </cell>
          <cell r="BX55" t="str">
            <v>Ryby, ssaki</v>
          </cell>
        </row>
        <row r="56">
          <cell r="B56" t="str">
            <v>KTM29_9</v>
          </cell>
          <cell r="C56" t="str">
            <v>D10</v>
          </cell>
          <cell r="D56" t="str">
            <v>Odpady w środowisku morskim</v>
          </cell>
          <cell r="E56" t="str">
            <v>10.1.1.</v>
          </cell>
          <cell r="F56" t="str">
            <v>Osiągnięcie trendów malejących ilości odpadów stałych na linii brzegowej, ze szczególnym uwzględnieniem odpadów charakteryzujących się wyjątkową szkodliwością lub bardzo długim okresem degradacji, poprzez podjęcie właściwych działań obejmujących usuwanie odpadów, ale głównie poprzez właściwą edukację i zwiększenie świadomości społeczeństwa.</v>
          </cell>
          <cell r="G56" t="str">
            <v>Zmniejszenie ilości opakowań - działania w świetle Dyrektywy w sprawie opakowań i odpadów opakowaniowych</v>
          </cell>
          <cell r="H56" t="str">
            <v>nowe</v>
          </cell>
          <cell r="O56" t="str">
            <v>Alternatywne działanie: 
1. Ograniczanie stosowania jednorazowych opakowań na rzecz wielorazowych (zwrotnych).
2. Zwiększenie efektywności odzyskiwania opakowań jednorazowych.</v>
          </cell>
          <cell r="R56" t="str">
            <v>Dodatkowa akcja edukacyjna wśród mieszkańców miejscowości nadmorskich i turystów w celu unikania stosowania opakowań jednorazowego użytku.</v>
          </cell>
          <cell r="S56" t="str">
            <v>C1</v>
          </cell>
          <cell r="T56" t="str">
            <v>prawne, administracyjne</v>
          </cell>
          <cell r="V56" t="str">
            <v>Czy to nie są działania już wprowadzane?</v>
          </cell>
          <cell r="W56" t="str">
            <v>ROBERT LAMPKA</v>
          </cell>
          <cell r="X56" t="str">
            <v>Ustawa z dnia 13 czerwca 2013 r. o gospodarce opakowaniami i odpadami opakowaniowymi (Dz.U. 2013 poz. 888). Rozporządzenie Mnistra Środowiska z dnia dnia 31 marca 2014 r. w sprawie rocznych poziomów odzysku i recyklingu odpadów opakowaniowych pochodzących z gospodarstw domowych</v>
          </cell>
          <cell r="Y56" t="str">
            <v>Kampania edukacyjna w miejscowościach turystycznych wśród mieszkańców, turytstów podmiotów usługowych.</v>
          </cell>
          <cell r="Z56" t="str">
            <v>Działania ciągłe</v>
          </cell>
          <cell r="AA56" t="str">
            <v>Miejscowości turystyczne na polskim wybrzeżu</v>
          </cell>
          <cell r="AB56" t="str">
            <v>W 5 podakwenach subGES, w 3 podakwenach brak oceny</v>
          </cell>
          <cell r="AC56" t="str">
            <v>Ograniczenie zanieczyszczenia wód Bałtyku odpadami opakowaniowymi poprzez zmniejszenie ilości stosowanych opakowań jednorazowego użytku wynikające z wysokiej świadomości ekologicznej mieszkańców terenów nadmorskich oraz turystów.</v>
          </cell>
          <cell r="AE56" t="str">
            <v>Założenia własne na podstawie KPGO</v>
          </cell>
          <cell r="AF56" t="str">
            <v>Minister właściwy ds. środowiska/Urzędy Gmin</v>
          </cell>
          <cell r="AG56" t="str">
            <v>nie</v>
          </cell>
          <cell r="AH56">
            <v>100000</v>
          </cell>
          <cell r="AI56" t="str">
            <v>Koszty obejmować będą działania związane z akcjami edukacyjnymi.</v>
          </cell>
          <cell r="AJ56" t="str">
            <v>Założenia własne</v>
          </cell>
          <cell r="AK56" t="str">
            <v>budżet państwa</v>
          </cell>
          <cell r="AL56" t="str">
            <v>Działanie koordynowane lokalnie</v>
          </cell>
          <cell r="AN56" t="str">
            <v>Nie</v>
          </cell>
          <cell r="AU56">
            <v>1</v>
          </cell>
          <cell r="AV56">
            <v>2</v>
          </cell>
          <cell r="AW56">
            <v>1</v>
          </cell>
          <cell r="AX56">
            <v>2</v>
          </cell>
          <cell r="AY56" t="str">
            <v>D10, C1</v>
          </cell>
          <cell r="BB56" t="str">
            <v>C1</v>
          </cell>
          <cell r="BD56" t="str">
            <v>Ograniczenie zanieczyszczenia wód Bałtyku odpadami opakowaniowymi poprzez zmniejszenie ilości stosowanych opakowań jednorazowego użytku przez mieszkańców terenów nadmorskich oraz turystów.</v>
          </cell>
          <cell r="BM56" t="str">
            <v>Ograniczenie zanieczyszczenia wód Bałtyku odpadami opakowaniowymi poprzez zmniejszenie ilości stosowanych opakowań jednorazowego użytku przez mieszkańców terenów nadmorskich oraz turystów.</v>
          </cell>
          <cell r="BO56" t="str">
            <v>Ryby, ssaki, ptaki</v>
          </cell>
          <cell r="BX56" t="str">
            <v>Ryby, ssaki, ptaki</v>
          </cell>
        </row>
        <row r="57">
          <cell r="B57" t="str">
            <v>KTM28_2</v>
          </cell>
          <cell r="C57" t="str">
            <v>D11</v>
          </cell>
          <cell r="D57" t="str">
            <v>Hałs podwodny</v>
          </cell>
          <cell r="F57" t="str">
            <v>Zmniejszenie poziomu hałasu na statkach</v>
          </cell>
          <cell r="G57" t="str">
            <v>Współpraca na poziomie międzynarodowym w zakresie ustanawiania wymogów dotyczących ograniczenia hałasu podwodnego z transportu morskiego</v>
          </cell>
          <cell r="H57" t="str">
            <v>nowe</v>
          </cell>
          <cell r="L57" t="str">
            <v>brak CBA</v>
          </cell>
          <cell r="N57" t="str">
            <v xml:space="preserve">Z uwagi na fakt, że prace w zakresie ograniczania hałasu podwodnego pochodzącego z żeglugi prowadzone przez Międzynarodową Organizację Morską (IMO), która jest światowym gremium ustanawiającym regulacje dotyczące międzynarodowej żeglugi, są dopiero w fazie początkowej, należy przeformułować zapisy dla celu „Zmniejszenie poziomu hałasu na statkach" (działanie: Wprowadzenie ograniczeń prędkości dla statków).
Dopiero wyniki analiz prowadzonych przez IMO powinny stanowić podstawę do opracowywania wytycznych dla realizowania działalności generującej hałas na poziomie bezpiecznym dla morświnów.
W związku z tym proponujemy zastąpić działanie: „Wprowadzanie ograniczeń prędkości dla statków") w następujący sposób:
„WSPÓŁPRACA NA POZIOMIE MIĘDZYNARODOWYM W ZAKRESIE USTANAWIANIA WYMOGÓW DOTYCZĄCYCH OGRANICZANIA HAŁASU PODWODNEGO Z TRANSPORTU MORSKIEGO”.
Należy również odnieść się do zapisów „Programu ochrony morświna", przyjętego w listopadzie 2015 r., w którym stwierdzono, że z uwagi na niepełną naukową wiedzę oraz brak norm dotyczących podwodnego hałasu trudno na razie zaproponować konkretne rozwiązania, z wyjątkiem podejścia „ostrożnościowego
</v>
          </cell>
          <cell r="R57" t="str">
            <v>Zgodnie z oczekiwaniami właściwych organów działanie to podlega na negocjacją i jest koordynoiwane przez IMO.</v>
          </cell>
          <cell r="S57" t="str">
            <v>D1</v>
          </cell>
          <cell r="T57" t="str">
            <v>prawne</v>
          </cell>
          <cell r="V57" t="str">
            <v>jaki jest wpływ statków na poziom hałasu? O ile średnio zmniejszy się prędkość statków i wydłuży czas transportu po morzu?</v>
          </cell>
          <cell r="W57" t="str">
            <v>DHI  - FRANK Thomsen |support: Monika Kosecka / Irmina Plichta</v>
          </cell>
          <cell r="X57" t="str">
            <v xml:space="preserve">Dyrektywa Parlamentu Europejskiego i Rady 2008/56/WE z dnia 17 czerwca 2008 r. ustanawiająca ramy działań Wspólnoty w dziedzinie polityki środowiska morskiego, Porozumienie o ochronie małych waleni Bałtyku, Północno-Wschodniego Atlantyku, Morza Irlandzkiego i Północnego - ASCOBANS, </v>
          </cell>
          <cell r="Y57" t="str">
            <v>Udział w obradach na szczeblu  międzynarodowym.</v>
          </cell>
          <cell r="AA57" t="str">
            <v>Morze Bałtyckie</v>
          </cell>
          <cell r="AB57" t="str">
            <v>brak oceny</v>
          </cell>
          <cell r="AF57" t="str">
            <v>Minister właściwy ds. gospodarki morskiej / Minister właściwy ds. środowiska</v>
          </cell>
          <cell r="AH57">
            <v>25000</v>
          </cell>
          <cell r="AI57" t="str">
            <v>Koszty obejmować będą m.in. wyjazdy na spotkania na arenie międzynarodowej poświęcone ustanawianiu wymogów dotyczących ograniczenia hałasu podwodnego z transportu morskiego</v>
          </cell>
          <cell r="AL57" t="str">
            <v>Działanie koordynowane lokalnie</v>
          </cell>
          <cell r="AM57" t="str">
            <v>Target table</v>
          </cell>
          <cell r="AN57" t="str">
            <v>No</v>
          </cell>
          <cell r="AO57" t="str">
            <v>Yes</v>
          </cell>
          <cell r="AQ57" t="str">
            <v>Yes</v>
          </cell>
          <cell r="AS57" t="str">
            <v>No</v>
          </cell>
          <cell r="AU57" t="str">
            <v>brak CBA</v>
          </cell>
          <cell r="AV57" t="str">
            <v>brak CBA</v>
          </cell>
          <cell r="AW57" t="str">
            <v>brak CBA</v>
          </cell>
          <cell r="AX57" t="str">
            <v>brak CBA</v>
          </cell>
          <cell r="AY57" t="str">
            <v>D11, D1</v>
          </cell>
          <cell r="BB57" t="str">
            <v>D1</v>
          </cell>
          <cell r="BC57" t="str">
            <v>opracowanie studialne</v>
          </cell>
          <cell r="BD57" t="str">
            <v>Działanie przyczyniające się do redukcji presji antropogenicznej w postaci emisji hałasu, związanej z transportem morskim, w odniesieniu do ochrony bioróżnorodności.</v>
          </cell>
          <cell r="BN57" t="str">
            <v>Działanie przyczyniające się do redukcji presji antropogenicznej w postaci emisji hałasu, związanej z transportem morskim, w odniesieniu do ochrony bioróżnorodności</v>
          </cell>
          <cell r="BO57" t="str">
            <v>Ssaki</v>
          </cell>
          <cell r="BY57" t="str">
            <v>Ssaki</v>
          </cell>
        </row>
        <row r="58">
          <cell r="B58" t="str">
            <v>KTM28_4</v>
          </cell>
          <cell r="C58" t="str">
            <v>D11</v>
          </cell>
          <cell r="D58" t="str">
            <v>Hałs podwodny</v>
          </cell>
          <cell r="G58" t="str">
            <v>Wdrożenie rejestru źródeł hałasu impulsowego</v>
          </cell>
          <cell r="H58" t="str">
            <v>nowe</v>
          </cell>
          <cell r="I58" t="str">
            <v>??? Konieczność doprecyzowania zakresu inwestycyjnego działania - może do usunięcia, może studialne</v>
          </cell>
          <cell r="L58" t="str">
            <v>brak CBA</v>
          </cell>
          <cell r="O58" t="str">
            <v>brak zainteresowania</v>
          </cell>
          <cell r="R58" t="str">
            <v>Rejestracja liczby dni z hałasem impulsowym wynikającym z różnych form aktywności ludzkiej w określonej skali przestrzennej. Rejestr hałasu będą sporządzane corocznie zgodnie z wytycznymi dot. hałasu (TG noise).</v>
          </cell>
          <cell r="T58" t="str">
            <v>Badawcze/techniczne</v>
          </cell>
          <cell r="V58" t="str">
            <v>Jakie skutki działania?</v>
          </cell>
          <cell r="W58" t="str">
            <v>DHI  - FRANK Thomsen |support: Monika Kosecka / Irmina Plichta</v>
          </cell>
          <cell r="X58" t="str">
            <v>Dyrektywa Parlamentu Europejskiego i Rady 2008/56/WE z dnia 17 czerwca 2008 r. ustanawiająca ramy działań Wspólnoty w dziedzinie polityki środowiska morskiego</v>
          </cell>
          <cell r="Y58" t="str">
            <v>Projekt badawczy realizowany na drodze przetargu publicznego</v>
          </cell>
          <cell r="AA58" t="str">
            <v>Obszary morskie RP</v>
          </cell>
          <cell r="AB58" t="str">
            <v>brak oceny</v>
          </cell>
          <cell r="AF58" t="str">
            <v>Minister właściwy ds. gospodarki morskiej / Minister właściwy ds. środowiska</v>
          </cell>
          <cell r="AH58">
            <v>800000</v>
          </cell>
          <cell r="AI58" t="str">
            <v>Przyjęto, że na działnie w pierwszym roku (2016) przewidziano 400 000 PLN oraz po 100 tys. PLN w każdym z 4 kolejnych lat do 2020 r. Łączny koszt tego działania oszacowano na kwotę 800 000 PLN.</v>
          </cell>
          <cell r="AL58" t="str">
            <v>Działanie koordynowane lokalnie</v>
          </cell>
          <cell r="AT58" t="str">
            <v>Guidelines by TG noise</v>
          </cell>
          <cell r="AU58" t="str">
            <v>brak CBA</v>
          </cell>
          <cell r="AV58" t="str">
            <v>brak CBA</v>
          </cell>
          <cell r="AW58" t="str">
            <v>brak CBA</v>
          </cell>
          <cell r="AX58" t="str">
            <v>brak CBA</v>
          </cell>
          <cell r="AY58" t="str">
            <v>D11, D1</v>
          </cell>
          <cell r="BC58" t="str">
            <v>opracowanie studialne</v>
          </cell>
          <cell r="BD58" t="str">
            <v>Działanie przyczyniające się do redukcji presji antropogenicznej w postaci emisji hałasu, związanej z transportem morskim, w odniesieniu do ochrony bioróżnorodności.</v>
          </cell>
          <cell r="BN58" t="str">
            <v>Działanie przyczyniające się do redukcji presji antropogenicznej w postaci emisji hałasu, związanej z transportem morskim, w odniesieniu do ochrony bioróżnorodności</v>
          </cell>
          <cell r="BO58" t="str">
            <v>Ssaki</v>
          </cell>
          <cell r="BY58" t="str">
            <v>Ssaki</v>
          </cell>
        </row>
        <row r="59">
          <cell r="B59" t="str">
            <v>KTM38_5</v>
          </cell>
          <cell r="C59" t="str">
            <v>D11</v>
          </cell>
          <cell r="D59" t="str">
            <v>Hałs podwodny</v>
          </cell>
          <cell r="G59" t="str">
            <v>Opracowanie sezonowych map hałasu</v>
          </cell>
          <cell r="H59" t="str">
            <v>nowe</v>
          </cell>
          <cell r="L59" t="str">
            <v>brak CBA</v>
          </cell>
          <cell r="R59" t="str">
            <v>Wykonanie map hałasu przedstawiających dane n/t hałasu (1/3 oktawy pasma 63 i 125 Hz i szerokopasmowych) podczas roku w polskiej wyłącznej strefie ekonomicznej. Mapy hałasu wykonane zostaną zgodnie z wytycznymi dot. hałasu (TG noise)</v>
          </cell>
          <cell r="T59" t="str">
            <v>Badawcze/techniczne</v>
          </cell>
          <cell r="V59" t="str">
            <v>Działanie polega na wykonaniu opracowania. Brak konieczności CBA? Znamy skutki?</v>
          </cell>
          <cell r="W59" t="str">
            <v>DHI  - FRANK Thomsen |support: Monika Kosecka / Irmina Plichta</v>
          </cell>
          <cell r="X59" t="str">
            <v>Dyrektywa Parlamentu Europejskiego i Rady 2008/56/WE z dnia 17 czerwca 2008 r. ustanawiająca ramy działań Wspólnoty w dziedzinie polityki środowiska morskiego</v>
          </cell>
          <cell r="Y59" t="str">
            <v>W ramach tego działania przewidziano uruchomienie procesu legislacyjnego czego skutkiem będzie wejście w życie Rozporządzenia w zakresie tego działania.
Projekt badawczy realizowany na drodze przetargu publicznego</v>
          </cell>
          <cell r="Z59" t="str">
            <v xml:space="preserve">2015 - 2023 </v>
          </cell>
          <cell r="AA59" t="str">
            <v>Obszary morskie RP</v>
          </cell>
          <cell r="AB59" t="str">
            <v>brak oceny</v>
          </cell>
          <cell r="AC59" t="str">
            <v xml:space="preserve">Zwiększenie potencjału instytucjonalnego administracji publicznej w zakresie planowania i zagospodarowania przestrzennego oraz usprawnienie procesów inwestycyjno-budowlanych. Przeniesienie decyzji lokalizacyjnych na Dyrektora Urzędu Morskiego.umożliwienie zrównoważonego rozwoju w polskich obszarach morskich przez zdefiniowanie i uporządkowanie korzystania z polskich obszarów morskich. Zapewnienie powszechnego dostępu do informacji związanej z przestrzenią polskich obszarów morskich (wykorzystanie infrastruktury informatycznej wytworzonej w ramach projektu) oraz umożliwienie zwiększenia pewności działań gospodarczych.
</v>
          </cell>
          <cell r="AF59" t="str">
            <v>Minister właściwy ds. gospodarki morskiej / Minister właściwy ds. środowiska</v>
          </cell>
          <cell r="AG59" t="str">
            <v>nie</v>
          </cell>
          <cell r="AH59">
            <v>400000</v>
          </cell>
          <cell r="AI59" t="str">
            <v>Szacowno koszty dla tego dziąlania w kwocie 400 000 PLN.</v>
          </cell>
          <cell r="AK59" t="str">
            <v xml:space="preserve">Program Operacyjny
Wiedza Edukacja Rozwój
</v>
          </cell>
          <cell r="AL59" t="str">
            <v>Działanie koordynowane lokalnie</v>
          </cell>
          <cell r="AU59" t="str">
            <v>brak CBA</v>
          </cell>
          <cell r="AV59" t="str">
            <v>brak CBA</v>
          </cell>
          <cell r="AW59" t="str">
            <v>brak CBA</v>
          </cell>
          <cell r="AX59" t="str">
            <v>brak CBA</v>
          </cell>
          <cell r="AY59" t="str">
            <v>D11, D1</v>
          </cell>
          <cell r="BC59" t="str">
            <v>opracowanie studialne</v>
          </cell>
          <cell r="BD59" t="str">
            <v>Działanie przyczyniające się do redukcji presji antropogenicznej w postaci emisji hałasu, związanej z transportem morskim, w odniesieniu do ochrony bioróżnorodności.</v>
          </cell>
          <cell r="BN59" t="str">
            <v>Działanie przyczyniające się do redukcji presji antropogenicznej w postaci emisji hałasu, związanej z transportem morskim, w odniesieniu do ochrony bioróżnorodności</v>
          </cell>
          <cell r="BO59" t="str">
            <v>Ssaki</v>
          </cell>
          <cell r="BY59" t="str">
            <v>Ssaki</v>
          </cell>
        </row>
        <row r="62">
          <cell r="B62" t="str">
            <v>DZIAŁANIA USUNIĘTE</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CENA KOŃCOWA"/>
      <sheetName val="Skala ocen"/>
      <sheetName val="TAB_ZBIORCZA"/>
      <sheetName val="TAB_ZBIOR_DO WKLEJ"/>
      <sheetName val="Arkusz2"/>
      <sheetName val="Arkusz3"/>
    </sheetNames>
    <sheetDataSet>
      <sheetData sheetId="0"/>
      <sheetData sheetId="1"/>
      <sheetData sheetId="2">
        <row r="5">
          <cell r="C5" t="str">
            <v>KTM31_7</v>
          </cell>
          <cell r="D5" t="str">
            <v>Monitoring powietrzny i satelitarny morza pod kątem wykrywania zanieczyszczeń</v>
          </cell>
          <cell r="E5">
            <v>0</v>
          </cell>
          <cell r="F5">
            <v>3</v>
          </cell>
          <cell r="G5">
            <v>2</v>
          </cell>
          <cell r="H5">
            <v>4</v>
          </cell>
          <cell r="I5">
            <v>4</v>
          </cell>
          <cell r="J5">
            <v>14</v>
          </cell>
          <cell r="K5">
            <v>5</v>
          </cell>
          <cell r="L5">
            <v>1280000</v>
          </cell>
          <cell r="M5">
            <v>5</v>
          </cell>
          <cell r="N5">
            <v>5</v>
          </cell>
          <cell r="O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
 Szacunkowe koszty wdrożenia działania wynoszą 1280000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5" t="str">
            <v>Dla działania nie została przeprowadzona analiza ilościowa.</v>
          </cell>
          <cell r="Q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14. W przełożeniu tego wyniku na 5-stopniową skalę, gdzie 1 oznacza bardzo niską, a 5 bardzo wysoką efektywność dało ocenę 5.</v>
          </cell>
          <cell r="R5" t="str">
            <v>Szacunkowe koszty wdrożenia działania wynoszą 1280000 PLN.
Zgodnie z założoną metodyką, odnosząc tę wartość do przyjętej 5-stopniowej skali oceny, gdzie 1 oznacza bardzo wysoki, a 5 bardzo niski koszt wdrożenia, działanie otrzymało wynikową ocenę 5.</v>
          </cell>
          <cell r="S5" t="str">
            <v>Ostatecznie, uwzględniając wyniki analizy jakościowej oraz szacowane koszty, pod względem efektywności kosztowej działanie oceniono na 5 (w 5-stopniowej skali, gdzie 1 oznacza bardzo niską, a 5 bardzo wysoką efektywność kosztową).</v>
          </cell>
          <cell r="T5">
            <v>0</v>
          </cell>
          <cell r="U5" t="str">
            <v>Dla działania nie została przeprowadzona analiza ilościowa.</v>
          </cell>
          <cell r="V5" t="str">
            <v xml:space="preserve"> </v>
          </cell>
          <cell r="W5" t="str">
            <v>Szacunkowe koszty wdrożenia działania wynoszą 1280000 PLN
Żródło oszacowania kosztów: BRAK</v>
          </cell>
          <cell r="X5" t="str">
            <v>Założenia do szacunku kosztów:
Przyjęto założenie, że do monitoringu powietrznego zostanie zakupionych 10 dronów po 8 tys. PLN Solo 3DR z gimbalem (80 000 PLN/rok). Miesięczny koszt pracy drona wraz z przeglądem i obróbką danych przez niego zbieranych wyniesie 2000 PLN (240 000 PLN/rok). Łączne roczne koszty monitoringu wyniosą 320 000 PLN w 1 roku, a 240 000 PLN w kolejnych latach. Do 2020 r. koszt sumaryczny wynosi 1 280 000 PLN.</v>
          </cell>
        </row>
        <row r="6">
          <cell r="C6" t="str">
            <v>KTM29_3</v>
          </cell>
          <cell r="D6" t="str">
            <v>Rozwój portowych urządzeń do odbioru odpadów oraz pozostałości ładunkowych ze statków</v>
          </cell>
          <cell r="E6">
            <v>0</v>
          </cell>
          <cell r="F6">
            <v>2</v>
          </cell>
          <cell r="G6">
            <v>3</v>
          </cell>
          <cell r="H6">
            <v>4</v>
          </cell>
          <cell r="I6">
            <v>4</v>
          </cell>
          <cell r="J6">
            <v>13</v>
          </cell>
          <cell r="K6">
            <v>5</v>
          </cell>
          <cell r="L6">
            <v>50000000</v>
          </cell>
          <cell r="M6">
            <v>4</v>
          </cell>
          <cell r="N6">
            <v>5</v>
          </cell>
          <cell r="O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
 Szacunkowe koszty wdrożenia działania wynoszą 50000000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6" t="str">
            <v>Dla działania nie została przeprowadzona analiza ilościowa.</v>
          </cell>
          <cell r="Q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13. W przełożeniu tego wyniku na 5-stopniową skalę, gdzie 1 oznacza bardzo niską, a 5 bardzo wysoką efektywność dało ocenę 5.</v>
          </cell>
          <cell r="R6" t="str">
            <v>Szacunkowe koszty wdrożenia działania wynoszą 50000000 PLN.
Zgodnie z założoną metodyką, odnosząc tę wartość do przyjętej 5-stopniowej skali oceny, gdzie 1 oznacza bardzo wysoki, a 5 bardzo niski koszt wdrożenia, działanie otrzymało wynikową ocenę 4.</v>
          </cell>
          <cell r="S6" t="str">
            <v>Ostatecznie, uwzględniając wyniki analizy jakościowej oraz szacowane koszty, pod względem efektywności kosztowej działanie oceniono na 5 (w 5-stopniowej skali, gdzie 1 oznacza bardzo niską, a 5 bardzo wysoką efektywność kosztową).</v>
          </cell>
          <cell r="T6">
            <v>0</v>
          </cell>
          <cell r="U6" t="str">
            <v>Dla działania nie została przeprowadzona analiza ilościowa.</v>
          </cell>
          <cell r="V6" t="str">
            <v xml:space="preserve"> </v>
          </cell>
          <cell r="W6" t="str">
            <v>Szacunkowe koszty wdrożenia działania wynoszą 50000000 PLN
Żródło oszacowania kosztów:Szacunki własne kosztów</v>
          </cell>
          <cell r="X6" t="str">
            <v xml:space="preserve">Założenia do szacunku kosztów:
Szacunkowy koszt wprowadzenia w portach morskich urządzeń do odbioru odpadów oraz posostałosci ładunkowych ze statków.
</v>
          </cell>
        </row>
        <row r="7">
          <cell r="C7" t="str">
            <v>KTM29_4</v>
          </cell>
          <cell r="D7" t="str">
            <v>Fishing for litter - sprzątanie morza</v>
          </cell>
          <cell r="E7">
            <v>0</v>
          </cell>
          <cell r="F7">
            <v>2</v>
          </cell>
          <cell r="G7">
            <v>3</v>
          </cell>
          <cell r="H7">
            <v>4</v>
          </cell>
          <cell r="I7">
            <v>2</v>
          </cell>
          <cell r="J7">
            <v>12</v>
          </cell>
          <cell r="K7">
            <v>5</v>
          </cell>
          <cell r="L7">
            <v>12372000</v>
          </cell>
          <cell r="M7">
            <v>4</v>
          </cell>
          <cell r="N7">
            <v>5</v>
          </cell>
          <cell r="O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12372000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7" t="str">
            <v>Dla działania nie została przeprowadzona analiza ilościowa.</v>
          </cell>
          <cell r="Q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7" t="str">
            <v>Szacunkowe koszty wdrożenia działania wynoszą 12372000 PLN.
Zgodnie z założoną metodyką, odnosząc tę wartość do przyjętej 5-stopniowej skali oceny, gdzie 1 oznacza bardzo wysoki, a 5 bardzo niski koszt wdrożenia, działanie otrzymało wynikową ocenę 4.</v>
          </cell>
          <cell r="S7" t="str">
            <v>Ostatecznie, uwzględniając wyniki analizy jakościowej oraz szacowane koszty, pod względem efektywności kosztowej działanie oceniono na 5 (w 5-stopniowej skali, gdzie 1 oznacza bardzo niską, a 5 bardzo wysoką efektywność kosztową).</v>
          </cell>
          <cell r="T7">
            <v>0</v>
          </cell>
          <cell r="U7" t="str">
            <v>Dla działania nie została przeprowadzona analiza ilościowa.</v>
          </cell>
          <cell r="V7" t="str">
            <v xml:space="preserve"> </v>
          </cell>
          <cell r="W7" t="str">
            <v>Szacunkowe koszty wdrożenia działania wynoszą 12372000 PLN
Żródło oszacowania kosztów:Szacunki własne oraz dane statystyczne</v>
          </cell>
          <cell r="X7" t="str">
            <v>Założenia do szacunku kosztów:
Przy założeniu, że 100 kutrów należy zaopatrzyć w "big bag" w cenie 30 PLN/szt. otrzymujemy koszt 3 000 PLN. Każdy z kutrów jest w stanie rocznie wyprodukowac 3 Mg odpadów (100 x 3), czyli 3 000 ton. Utylizacja 1 tony odpadów szacunkowo kosztować może 300 PLN (3 000 ton x 300 PLN). Koszt utylizacji tych odpadów łącznie wynosić będzie 90 000 PLN. Podsumowując, zakup "big bag" oraz utylizacja wszystrkich odpadów oscylować będzie w kwocie 93 000 PLN rocznie, czyli do 2020 r. 372 000 PLN.
Dodatkowo przewiduje się co czteroletni koszt w związku ponoszeniem kosztów na dodatkową akcję wyławiania sieci rybackich i innych odpadów przez nurków w kwocie 12 000 000 PLN. Ostatnio taka akcja miała miejsce w roku 2015, kolejna przewidziana jest na rok 2019.</v>
          </cell>
        </row>
        <row r="8">
          <cell r="C8" t="str">
            <v>KTM33_4</v>
          </cell>
          <cell r="D8" t="str">
            <v>Wprowadzenie na obszarze Morza Bałtyckiego zakazu zrzutu nieoczyszczonych ścieków sanitarnych  ze statków pasażerskich</v>
          </cell>
          <cell r="E8">
            <v>153911000</v>
          </cell>
          <cell r="F8">
            <v>1</v>
          </cell>
          <cell r="G8">
            <v>3</v>
          </cell>
          <cell r="H8">
            <v>4</v>
          </cell>
          <cell r="I8">
            <v>4</v>
          </cell>
          <cell r="J8">
            <v>11</v>
          </cell>
          <cell r="K8">
            <v>5</v>
          </cell>
          <cell r="L8">
            <v>50320000</v>
          </cell>
          <cell r="M8">
            <v>4</v>
          </cell>
          <cell r="N8">
            <v>5</v>
          </cell>
          <cell r="O8" t="str">
            <v>Dla działania przeprowadzono analizę ilościową.
Szacunkowe korzyści z wdrożenia działania wynoszą 153911000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50320000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8" t="str">
            <v>Dla działania przeprowadzono analizę ilościową.
Szacunkowe korzyści z wdrożenia działania wynoszą 153911000 PLN</v>
          </cell>
          <cell r="Q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8" t="str">
            <v>Szacunkowe koszty wdrożenia działania wynoszą 50320000 PLN.
Zgodnie z założoną metodyką, odnosząc tę wartość do przyjętej 5-stopniowej skali oceny, gdzie 1 oznacza bardzo wysoki, a 5 bardzo niski koszt wdrożenia, działanie otrzymało wynikową ocenę 4.</v>
          </cell>
          <cell r="S8" t="str">
            <v>Ostatecznie, uwzględniając wyniki analizy jakościowej oraz szacowane koszty, pod względem efektywności kosztowej działanie oceniono na 5 (w 5-stopniowej skali, gdzie 1 oznacza bardzo niską, a 5 bardzo wysoką efektywność kosztową).</v>
          </cell>
          <cell r="T8">
            <v>0</v>
          </cell>
          <cell r="U8" t="str">
            <v>Dla działania przeprowadzono analizę ilościową.
Szacunkowe korzyści z wdrożenia działania wynoszą 153911000 PLN
Żródło oszacowania korzyści:
Rocznik Statystyczny Gospodarki Wodnej, Główny Urząd Statystyczny,
Warszawa 2014,
ZNALEŹĆ OBWIESZCZENIE WS. KAR NA ROK 2014 i zastąpić --&gt; Rozporządzenie Rady Ministrów z dnia 20 grudnia 2005 r. w sprawie wysokości jedostkowych stawek kar za przekroczenia warunków wprowadzania ścieków do wód lub do ziemi
Costs and benefits from nutrient reductions to the Baltic Sea, SWEDISH ENVIRONMENTAL PROTECTION AGENCY, December 2008, str. 56</v>
          </cell>
          <cell r="V8" t="str">
            <v xml:space="preserve">Założenia do szacunku korzyści:
Wprowadzenie zakazu usuwania ścieków sanitarnych ze statków pasażerskich przyczyni się do redukcji eutrofizacji wód.
W oparciu o rocznik Statystyczny Gospodarki Wodnej w 2014 roku łączna ilość pasażerów promów wyniosła 587 000. Zakładając, ze średni czas dotarcia promem pomiędzy krajami nadbałtyckimi trwał 10 godzin to każdy z pasażerów wyprodukował 20 litrów ścieków. Mnożąc te dwie wartości otrzymujemy łączną ilość ścieków wyprodukowanych podczas jednego rejsu promem – 11  740 000 litrów ścieków. Według Rozporządzenia w sprawie wysokości jednostkowych stawek kar za przekroczenia warunków wprowadzenia ścieków do wód lub do ziemi wynika, ze jednostkowa stawka kary za przekroczenie dopuszczalnej ilości zawiesiny łatwo opadającej za 1 litr wynosi 13,11 PLN. Poprzez realizację tego działania można zmniejszyć wysokość płacenia kar w kwocie 153 911 400 PLN/rok.
Wyliczono wskaźniki analizy ekonomicznej - ENPV = 2206,00 mln PLN, ERR = 91%. Obliczony stosunek zdyskontowanych korzyści do kosztów wynosi 50,45 - działanie jest efektywne.
</v>
          </cell>
          <cell r="W8" t="str">
            <v>Szacunkowe koszty wdrożenia działania wynoszą 50320000 PLN
Żródło oszacowania kosztów:Dane z polskich portów morskich.</v>
          </cell>
          <cell r="X8" t="str">
            <v>Założenia do szacunku kosztów:
Potrzeby inwestycji w infrastrukturę do odbioru ścieków ze statków pasażerskich są zróżnicowane, np. w porcie w Gdyni jest konieczność budowy oczyszczalni ścieków (20 mln PLN), w Gdańsku jest potrzeba dostosowania sieci kanalizacyjnej i infrastruktury do odbioru ścieków, a w Szczecinie konieczna jest poprawa efektywności energetycznej i rozbudowa instalacji do odpadów ropopochodnych w oczyszczalni ścieków Ostrów Grabowski. Przyjęto szacunkowy sumaryczny koszt 50 mln PLN dla zapewnienia infrastruktury do odbioru ścieków ze statków pasażerskich w największych portach.
Oszacowano roczny koszt utylizacji w oczyszczalniach ścieków. 11 740 m3 pomnożono przez 7 PLN/m3. Roczny koszt utylizacji wynosi 82 000 PLN. W okresie do 2020r. łączne koszty utylizacji wyniosą ok. 320 000 PLN</v>
          </cell>
        </row>
        <row r="9">
          <cell r="C9" t="str">
            <v>KTM2_6</v>
          </cell>
          <cell r="D9" t="str">
            <v>Kontynuacja i wzmocnienie wątku ochrony wód w doradztwie rolniczym, w tym rozwijanie i promowanie Kodeksu Dobrej Praktyki Rolniczej</v>
          </cell>
          <cell r="E9">
            <v>0</v>
          </cell>
          <cell r="F9">
            <v>1</v>
          </cell>
          <cell r="G9">
            <v>3</v>
          </cell>
          <cell r="H9">
            <v>4</v>
          </cell>
          <cell r="I9">
            <v>4</v>
          </cell>
          <cell r="J9">
            <v>11</v>
          </cell>
          <cell r="K9">
            <v>5</v>
          </cell>
          <cell r="L9">
            <v>21381000</v>
          </cell>
          <cell r="M9">
            <v>4</v>
          </cell>
          <cell r="N9">
            <v>5</v>
          </cell>
          <cell r="O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21381000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5 (w 5-stopniowej skali, gdzie 1 oznacza bardzo niską, a 5 bardzo wysoką efektywność kosztową).</v>
          </cell>
          <cell r="P9" t="str">
            <v>Dla działania nie została przeprowadzona analiza ilościowa.</v>
          </cell>
          <cell r="Q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9" t="str">
            <v>Szacunkowe koszty wdrożenia działania wynoszą 21381000 PLN.
Zgodnie z założoną metodyką, odnosząc tę wartość do przyjętej 5-stopniowej skali oceny, gdzie 1 oznacza bardzo wysoki, a 5 bardzo niski koszt wdrożenia, działanie otrzymało wynikową ocenę 4.</v>
          </cell>
          <cell r="S9" t="str">
            <v>Ostatecznie, uwzględniając wyniki analizy jakościowej oraz szacowane koszty, pod względem efektywności kosztowej działanie oceniono na 5 (w 5-stopniowej skali, gdzie 1 oznacza bardzo niską, a 5 bardzo wysoką efektywność kosztową).</v>
          </cell>
          <cell r="T9">
            <v>0</v>
          </cell>
          <cell r="U9" t="str">
            <v>Dla działania nie została przeprowadzona analiza ilościowa.</v>
          </cell>
          <cell r="V9" t="str">
            <v xml:space="preserve"> </v>
          </cell>
          <cell r="W9" t="str">
            <v>Szacunkowe koszty wdrożenia działania wynoszą 21381000 PLN
Żródło oszacowania kosztów:www.stat.gov.pl "Charakterystyka gospodarstw rolnych w 2013r."</v>
          </cell>
          <cell r="X9" t="str">
            <v>Założenia do szacunku kosztów:
Założono szkolenie  dla rolników z każdego z województw z zakresu "Rozwijania i promowania Kodeksu Dobrej Praktyki Rolniczej" oraz rolnictwa ekologicznego ze szczególnym uwzględnieniem szkodliwości nawozów mineralnych;według stanu na koniec 2013r. było 1 425 386 gospodarstw rolnych indywidualnych); w roku 2017 szkoleniami zostanie objętych: 64 828 rolników z kujawsko-pomorskiego, 26 531 z opolskiego, 28 663 z zachodniopomorskiego, w 2018: 59 072 z dolnośląskiego, 177 985 z lubelskiego, 21 025 z lubuskiego, 128 185 z łódzkiego, 142 833 małopolskiego, w 2019: 211 896 z mazowieckiego, 132 684 z podkarpackiego, 79 010 z podlaskiego i 39 733 z pomorskiego, w 2020: 58 865 z śląskiego, 90 201 z świętokrzyskiego, 41 697 z warmińsko-mazurskiego, 122 255 z wielkopolskiego; założono, że średni koszt szkolenia z zakresu rolnictwa ekologicznego 1-dniowego wyniesie 20 PLN/os. (z wykładowcą, materiałami i serwisem kawowym) - szkolenia będą się odbywać każdorazowo w salach należących do JST udostępnianych nieodpłatnie.  
21 380 805 PLN (rok 2017 - 1 800 330, rok 2018 - 7 935 360, rok 2019 - 6 949 845, rok 2020 - 4 695 270 PLN)</v>
          </cell>
        </row>
        <row r="10">
          <cell r="C10" t="str">
            <v>KTM20_2</v>
          </cell>
          <cell r="D10" t="str">
            <v>Zwiększenie dostępności danych z zakresu przypadkowych połowów chronionych gatunków morskich ptaków i ssaków.</v>
          </cell>
          <cell r="E10">
            <v>0</v>
          </cell>
          <cell r="F10">
            <v>1</v>
          </cell>
          <cell r="G10">
            <v>2</v>
          </cell>
          <cell r="H10">
            <v>4</v>
          </cell>
          <cell r="I10">
            <v>4</v>
          </cell>
          <cell r="J10">
            <v>10</v>
          </cell>
          <cell r="K10">
            <v>4</v>
          </cell>
          <cell r="L10">
            <v>49000</v>
          </cell>
          <cell r="M10">
            <v>5</v>
          </cell>
          <cell r="N10">
            <v>5</v>
          </cell>
          <cell r="O1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
 Szacunkowe koszty wdrożenia działania wynoszą 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0" t="str">
            <v>Dla działania nie została przeprowadzona analiza ilościowa.</v>
          </cell>
          <cell r="Q1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10. W przełożeniu tego wyniku na 5-stopniową skalę, gdzie 1 oznacza bardzo niską, a 5 bardzo wysoką efektywność dało ocenę 4.</v>
          </cell>
          <cell r="R10" t="str">
            <v>Szacunkowe koszty wdrożenia działania wynoszą 49000 PLN.
Zgodnie z założoną metodyką, odnosząc tę wartość do przyjętej 5-stopniowej skali oceny, gdzie 1 oznacza bardzo wysoki, a 5 bardzo niski koszt wdrożenia, działanie otrzymało wynikową ocenę 5.</v>
          </cell>
          <cell r="S10" t="str">
            <v>Ostatecznie, uwzględniając wyniki analizy jakościowej oraz szacowane koszty, pod względem efektywności kosztowej działanie oceniono na 5 (w 5-stopniowej skali, gdzie 1 oznacza bardzo niską, a 5 bardzo wysoką efektywność kosztową).</v>
          </cell>
          <cell r="T10">
            <v>0</v>
          </cell>
          <cell r="U10" t="str">
            <v>Dla działania nie została przeprowadzona analiza ilościowa.</v>
          </cell>
          <cell r="V10" t="str">
            <v xml:space="preserve"> </v>
          </cell>
          <cell r="W10" t="str">
            <v>Szacunkowe koszty wdrożenia działania wynoszą 49000 PLN
Żródło oszacowania kosztów: BRAK</v>
          </cell>
          <cell r="X10" t="str">
            <v xml:space="preserve">Założenia do szacunku kosztów:
Koszt modernizacji systemu powiadomień SMS w ramach zbioru danych  z połowów CMR MRiRW - 40 000 PLN, koszt powielenia kluczy do oznaczania ptaków w przyłowie - 8979 PLN.
</v>
          </cell>
        </row>
        <row r="11">
          <cell r="C11" t="str">
            <v>KTM33_1</v>
          </cell>
          <cell r="D11" t="str">
            <v>Rozwój i promocja stosowania przez statki ciekłego gazu ziemnego jako paliwa</v>
          </cell>
          <cell r="E11">
            <v>458000</v>
          </cell>
          <cell r="F11">
            <v>1</v>
          </cell>
          <cell r="G11">
            <v>3</v>
          </cell>
          <cell r="H11">
            <v>4</v>
          </cell>
          <cell r="I11">
            <v>1</v>
          </cell>
          <cell r="J11">
            <v>9.5</v>
          </cell>
          <cell r="K11">
            <v>4</v>
          </cell>
          <cell r="L11">
            <v>10000</v>
          </cell>
          <cell r="M11">
            <v>5</v>
          </cell>
          <cell r="N11">
            <v>5</v>
          </cell>
          <cell r="O11" t="str">
            <v>Dla działania przeprowadzono analizę ilościową.
Szacunkowe korzyści z wdrożenia działania wynoszą 458000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1" t="str">
            <v>Dla działania przeprowadzono analizę ilościową.
Szacunkowe korzyści z wdrożenia działania wynoszą 458000 PLN</v>
          </cell>
          <cell r="Q1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1" t="str">
            <v>Szacunkowe koszty wdrożenia działania wynoszą 10000 PLN.
Zgodnie z założoną metodyką, odnosząc tę wartość do przyjętej 5-stopniowej skali oceny, gdzie 1 oznacza bardzo wysoki, a 5 bardzo niski koszt wdrożenia, działanie otrzymało wynikową ocenę 5.</v>
          </cell>
          <cell r="S11" t="str">
            <v>Ostatecznie, uwzględniając wyniki analizy jakościowej oraz szacowane koszty, pod względem efektywności kosztowej działanie oceniono na 5 (w 5-stopniowej skali, gdzie 1 oznacza bardzo niską, a 5 bardzo wysoką efektywność kosztową).</v>
          </cell>
          <cell r="T11">
            <v>0</v>
          </cell>
          <cell r="U11" t="str">
            <v>Dla działania przeprowadzono analizę ilościową.
Szacunkowe korzyści z wdrożenia działania wynoszą 458000 PLN
Żródło oszacowania korzyści:
Maritime Gas Fuel Logistics. Developing LNG as a clean fuel for ships in the Baltic and North Seas, MAGA-LOG, 2008
Costs and benefits from nutrient reductions to the Baltic Sea, SWEDISH ENVIRONMENTAL PROTECTION AGENCY, December 2008, str. 56
Airborne nitrogen loads to the Baltic Sea, HELCOM 2005</v>
          </cell>
          <cell r="V11" t="str">
            <v>Założenia do szacunku korzyści:
W kalkulacji wzięto pod uwagę przykładowy statek o mocy silnika 20 000 kW, który pływa 180 dni rocznie (20 000 x 180 dni x 24 h = 86 400 000 kWh)
Wykorzystano dane dotyczące emisji zanieczyszczeń powstałych w wyniku spalania LNG i tradycyjnych paliw [w g/kWh]:
Olej żeglugowy MDO: 2 SOx, 8 NOx, 0,25 cząstek stałych, 580-630 CO2
Skroplony gaz ziemny LNG: 0 SOx, 2 NOx  ok. 0 cząstek stałych, 430-480 CO2
Wykorzystując powyższe dane obliczono, że dla założonego statku emisja zanieczyszczeń rocznie wynosić będzie:
Przy użyciu MDO –172,8 Mg/rok SOx, 691,2 Mg/rok NOx, 21,6 Mg/rok cząstek stałych, 50 112 Mg/rok CO2
Przy użyciu LNG –0 SOx, 172,8 Mg/rok NOx, 0 cząstek stałych, 37 152 Mg/rok CO2
Zmniejszenie zanieczyszczeń w wyniku zastosowania LNG wynosić będzie zatem: 172,8 Mg/rok SOx, 518,4 Mg/rok NOx, 21,6 Mg/rok cząstek stałych, 12 960 Mg/rok CO2
Aby obliczyć udział emisji azotu do powietrza, które ostatecznie trafiają do Morza Bałtyckiego, posłużono się danymi Helcom na temat całkowitej emisji związków azotu do powietrza z krajów Helcom: ok. 3,2 mln Mg/rok (w tym emisja tlenków azotu 1,7 mln MG a amoniaku 1,5 mln Mg) oraz całkowitej emisji z powietrza do Morza Bałtyckiego z krajów nadbałtyckich: ok. 260 000 Mg/rok (w tym emisja tlenków azotu 154 000 MG a amoniaku 114 000 Mg). Udział emisji trafiających do morza w emisjach do powietrza wynosi zatem ok. 8%. Na podstawie tego udziału wyliczono, że z całkowitej redukcji azotu trafiającego do powietrza z 1 statku dzięki spalaniu LNG zamiast oleju w wysokości 518,4 Mg/rok, faktyczna redukcja azotu w morzu wyniesie 8% x 518,4 Mg/rok = 41 Mg/rok. 
Przyjęto korzyść na poziomie 2 600 EUR za Mg redukcji azotu (w oparciu o szwedzkie opracowanie pn. „Costs and benefits from nutrient reductions to the Baltic Sea, s.55” przygotowane przez Swedish Environmental Protection Agency), czyli 11 180 PLN przy kursie 1 EUR = 4,3 PLN. co daje korzyść w wysokości 458 380 PLN rocznie dla 1 statku.
Wyliczono wskaźniki analizy ekonomicznej - ENPV = 8,14 mln PLN, ERR = b/d. Obliczony stosunek zdyskontowanych korzyści do kosztów wynosi 45,8  - działanie jest efektywne.</v>
          </cell>
          <cell r="W11" t="str">
            <v>Szacunkowe koszty wdrożenia działania wynoszą 10000 PLN
Żródło oszacowania kosztów:Portal marynarski, 02.04.2015r.
Opracowanie organizacji i procedur oraz odpowiadającego im projektu instrukcji dostaw paliw LNG na statki w terminalu promowym w Świnoujściu z uwzględnieniem obowiązujących przepisów prawa krajowego oraz unijnego, Centrum Inżynierii Ruchu Morskiego, Instytut Inżynierii Ruchu Morskiego, Akademia Morska w Szczecinie, 2015.</v>
          </cell>
          <cell r="X11" t="str">
            <v>Założenia do szacunku kosztów:
Koszt stosowania przez statki ciekłego gazu ziemnego jako paliwa uzależniony jest od wybranej metody dostawy paliwa LNG. 
Dostawy drogą morską mogą odbywać się przy użyciu barek oraz bunkierek (małych feederów), natomiast drogą lądową można zastosować autocysterny. Istnieje również możliwość instalacji kontenera na pokładzie jednostki.
Zastosowanie bunkierek ogranicza zajęcie nabrzeża do minimum, również czas bunkrowania jest w tym przypadku krótki (dla 120 m3 ok. 25 min). Użycie kontenerów również wiąże się z krótkim czasem operacji (dla 120 m3 przy użyciu 3 kontenerów wynosi ok. 1 godz.), ale skutkuje zajęciem części nabrzeża. Wykorzystanie autocystern powoduje zajęcie dużej części nadbrzeża i trwa najdłużej spośród wymienionych metod (dla 120 m3 przy użyciu 3 autocystern wynosi 4 godz.)
Należy wspomnieć iż pierwsza na świecie bunkierka LNG „Seagas” (jednostka do obsługi promu „Grace Viking”), która powstała w wyniku konwersji ponad 40-letniego promu samochodowego „Fjalir”, kosztowała 1,7 mln dolarów. 
Na potrzeby KPOWM przyjęto koszt udostępniania gazu z cystern (10000 PLN na jeden statek), który nie jest istotny, ten sposób bunkrowania wymaga jednak znacznego nakładu czasu oraz miejsca na nabrzeżu.</v>
          </cell>
        </row>
        <row r="12">
          <cell r="C12" t="str">
            <v>KTM29_1</v>
          </cell>
          <cell r="D12" t="str">
            <v>Sprawowanie nadzoru nad prawidłowym funkcjonowaniem portowych urządzeń do odbioru odpadów oraz pozostałości ładunkowych ze statków</v>
          </cell>
          <cell r="E12">
            <v>0</v>
          </cell>
          <cell r="F12">
            <v>1</v>
          </cell>
          <cell r="G12">
            <v>3</v>
          </cell>
          <cell r="H12">
            <v>4</v>
          </cell>
          <cell r="I12">
            <v>1</v>
          </cell>
          <cell r="J12">
            <v>9.5</v>
          </cell>
          <cell r="K12">
            <v>4</v>
          </cell>
          <cell r="L12">
            <v>170000</v>
          </cell>
          <cell r="M12">
            <v>5</v>
          </cell>
          <cell r="N12">
            <v>5</v>
          </cell>
          <cell r="O1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170000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5 (w 5-stopniowej skali, gdzie 1 oznacza bardzo niską, a 5 bardzo wysoką efektywność kosztową).</v>
          </cell>
          <cell r="P12" t="str">
            <v>Dla działania nie została przeprowadzona analiza ilościowa.</v>
          </cell>
          <cell r="Q1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2" t="str">
            <v>Szacunkowe koszty wdrożenia działania wynoszą 170000 PLN.
Zgodnie z założoną metodyką, odnosząc tę wartość do przyjętej 5-stopniowej skali oceny, gdzie 1 oznacza bardzo wysoki, a 5 bardzo niski koszt wdrożenia, działanie otrzymało wynikową ocenę 5.</v>
          </cell>
          <cell r="S12" t="str">
            <v>Ostatecznie, uwzględniając wyniki analizy jakościowej oraz szacowane koszty, pod względem efektywności kosztowej działanie oceniono na 5 (w 5-stopniowej skali, gdzie 1 oznacza bardzo niską, a 5 bardzo wysoką efektywność kosztową).</v>
          </cell>
          <cell r="T12" t="str">
            <v>istniejące</v>
          </cell>
          <cell r="U12" t="str">
            <v>Dla działania nie została przeprowadzona analiza ilościowa.</v>
          </cell>
          <cell r="V12" t="str">
            <v xml:space="preserve"> </v>
          </cell>
          <cell r="W12" t="str">
            <v>Szacunkowe koszty wdrożenia działania wynoszą 170000 PLN
Żródło oszacowania kosztów: BRAK</v>
          </cell>
          <cell r="X12" t="str">
            <v>Założenia do szacunku kosztów:
Działanie przeprowadzone w ramach bieżącej działalności urzędów.
Przyjęto koszty zatrudnienia dodatkowych inspektorów kontroli na poziomie 170 tys. PLN rocznie (2 etaty); działność statutowa w ramach instytucji kontrolujących.</v>
          </cell>
        </row>
        <row r="13">
          <cell r="C13" t="str">
            <v>KTM1_6</v>
          </cell>
          <cell r="D13" t="str">
            <v>Kampania edukacyjno-informacyjna na rzecz racjonalnej gospodarki wodami opadowymi</v>
          </cell>
          <cell r="E13" t="str">
            <v>ND</v>
          </cell>
          <cell r="F13">
            <v>1</v>
          </cell>
          <cell r="G13">
            <v>3</v>
          </cell>
          <cell r="H13">
            <v>4</v>
          </cell>
          <cell r="I13">
            <v>1</v>
          </cell>
          <cell r="J13">
            <v>9.5</v>
          </cell>
          <cell r="K13">
            <v>4</v>
          </cell>
          <cell r="L13">
            <v>10000000</v>
          </cell>
          <cell r="M13">
            <v>4</v>
          </cell>
          <cell r="N13">
            <v>4</v>
          </cell>
          <cell r="O13" t="str">
            <v>Korzyścią będzie zwiększenie w przyszłości, efektywności redukcji substancji biogennych i niebezpiecznych (pośrednio) pochodzących z wód opadowych. Nie można obiektywnie oszacować wartości korzyści.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4 (w 5-stopniowej skali, gdzie 1 oznacza bardzo niską, a 5 bardzo wysoką efektywność kosztową).</v>
          </cell>
          <cell r="P13" t="str">
            <v>Korzyścią będzie zwiększenie w przyszłości, efektywności redukcji substancji biogennych i niebezpiecznych (pośrednio) pochodzących z wód opadowych. Nie można obiektywnie oszacować wartości korzyści.</v>
          </cell>
          <cell r="Q1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13" t="str">
            <v>Szacunkowe koszty wdrożenia działania wynoszą 10000000 PLN.
Zgodnie z założoną metodyką, odnosząc tę wartość do przyjętej 5-stopniowej skali oceny, gdzie 1 oznacza bardzo wysoki, a 5 bardzo niski koszt wdrożenia, działanie otrzymało wynikową ocenę 4.</v>
          </cell>
          <cell r="S13" t="str">
            <v>Ostatecznie, uwzględniając wyniki analizy jakościowej oraz szacowane koszty, pod względem efektywności kosztowej działanie oceniono na 4 (w 5-stopniowej skali, gdzie 1 oznacza bardzo niską, a 5 bardzo wysoką efektywność kosztową).</v>
          </cell>
          <cell r="T13">
            <v>0</v>
          </cell>
          <cell r="U13" t="str">
            <v>Dla działania przeprowadzono analizę ilościową.
Szacunkowe korzyści z wdrożenia działania wynoszą ND PLN
Żródło oszacowania korzyści:
Brak możliwości oszacowania wielkości korzyści.</v>
          </cell>
          <cell r="V13" t="str">
            <v>Założenia do szacunku korzyści:
Korzyścią będzie zwiększenie w przyszłości, efektywności redukcji substancji biogennych i niebezpiecznych (pośrednio) pochodzących z wód opadowych. Nie można obiektywnie oszacować wartości korzyści.</v>
          </cell>
          <cell r="W13" t="str">
            <v>Szacunkowe koszty wdrożenia działania wynoszą 10000000 PLN
Żródło oszacowania kosztów:Eksperckie</v>
          </cell>
          <cell r="X13" t="str">
            <v>Założenia do szacunku kosztów:
Założono koszt działania na poziomie 10 mln PLN. Stanowi on koszt przygotowania kampanii, przeprowadzenie jej oraz koszt opracowania materiałów szkoleniowych i przeprowadzenie serii szkoleń.</v>
          </cell>
        </row>
        <row r="14">
          <cell r="C14" t="str">
            <v>KTM14_3</v>
          </cell>
          <cell r="D14" t="str">
            <v xml:space="preserve">Promowanie Polskiego Kodeksu Odpowiedzialnego  Rybołówstwa
</v>
          </cell>
          <cell r="E14">
            <v>0</v>
          </cell>
          <cell r="F14">
            <v>1</v>
          </cell>
          <cell r="G14">
            <v>2</v>
          </cell>
          <cell r="H14">
            <v>4</v>
          </cell>
          <cell r="I14">
            <v>1</v>
          </cell>
          <cell r="J14">
            <v>8.5</v>
          </cell>
          <cell r="K14">
            <v>3</v>
          </cell>
          <cell r="L14">
            <v>249000</v>
          </cell>
          <cell r="M14">
            <v>5</v>
          </cell>
          <cell r="N14">
            <v>4</v>
          </cell>
          <cell r="O14"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249000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4" t="str">
            <v>Dla działania nie została przeprowadzona analiza ilościowa.</v>
          </cell>
          <cell r="Q1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4" t="str">
            <v>Szacunkowe koszty wdrożenia działania wynoszą 249000 PLN.
Zgodnie z założoną metodyką, odnosząc tę wartość do przyjętej 5-stopniowej skali oceny, gdzie 1 oznacza bardzo wysoki, a 5 bardzo niski koszt wdrożenia, działanie otrzymało wynikową ocenę 5.</v>
          </cell>
          <cell r="S14" t="str">
            <v>Ostatecznie, uwzględniając wyniki analizy jakościowej oraz szacowane koszty, pod względem efektywności kosztowej działanie oceniono na 4 (w 5-stopniowej skali, gdzie 1 oznacza bardzo niską, a 5 bardzo wysoką efektywność kosztową).</v>
          </cell>
          <cell r="T14">
            <v>0</v>
          </cell>
          <cell r="U14" t="str">
            <v>Dla działania nie została przeprowadzona analiza ilościowa.</v>
          </cell>
          <cell r="V14" t="str">
            <v xml:space="preserve"> </v>
          </cell>
          <cell r="W14" t="str">
            <v xml:space="preserve">Szacunkowe koszty wdrożenia działania wynoszą 249000 PLN
Żródło oszacowania kosztów:Dane z województwa pomorskiego, warmińsko-mazurskiego i zachodnio-pomorskiego; dokument pn.: "Gospodarka morska w 2013r"  opracowany przez Główny Urząd Statystyczny; oferty agencji reklamowych, cennik TVP </v>
          </cell>
          <cell r="X14" t="str">
            <v>Założenia do szacunku kosztów:
Przyjęto założenie, że promocja Kodeksu będzie obejmować następujące działania: 
1) jednorazowy wydruk i dystrybucję ulotki A4 (zadruk 4/4, 130g, kreda, połysk w ilości 800 szt. za cenę jenostkową 200 PLN netto + koszty dystrybucji 15 PLN/szt)  zawierającej treść Kodeksu wraz z wytłumaczeniem ważności zobowiązań zawartych w Kodeksie dla właścicieli 139 kutrów i 639 łodzi rybackich = 778 rybaków, 
2) realizację i emisję spotu na antenie telewizji lokalnej TVP3 Szczecin i TVP3 Gdańsk (przez 1 rok, 1 raz w tygodniu, czyli łącznie 48 emisji w województwie zachodniopomorskim i 48 emisji w województwie pomorskim; koszt emisji 800 PLN).</v>
          </cell>
        </row>
        <row r="15">
          <cell r="C15" t="str">
            <v>KTM33_2</v>
          </cell>
          <cell r="D15" t="str">
            <v>Rozwój infrastruktury portowej służącej dostarczaniu energii elektrycznej z nabrzeża na statki</v>
          </cell>
          <cell r="E15">
            <v>0</v>
          </cell>
          <cell r="F15">
            <v>1</v>
          </cell>
          <cell r="G15">
            <v>3</v>
          </cell>
          <cell r="H15">
            <v>2</v>
          </cell>
          <cell r="I15">
            <v>3</v>
          </cell>
          <cell r="J15">
            <v>8.5</v>
          </cell>
          <cell r="K15">
            <v>3</v>
          </cell>
          <cell r="L15">
            <v>8000000</v>
          </cell>
          <cell r="M15">
            <v>5</v>
          </cell>
          <cell r="N15">
            <v>4</v>
          </cell>
          <cell r="O15"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Szacunkowe koszty wdrożenia działania wynoszą 8000000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5" t="str">
            <v>Dla działania nie została przeprowadzona analiza ilościowa.</v>
          </cell>
          <cell r="Q1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15" t="str">
            <v>Szacunkowe koszty wdrożenia działania wynoszą 8000000 PLN.
Zgodnie z założoną metodyką, odnosząc tę wartość do przyjętej 5-stopniowej skali oceny, gdzie 1 oznacza bardzo wysoki, a 5 bardzo niski koszt wdrożenia, działanie otrzymało wynikową ocenę 5.</v>
          </cell>
          <cell r="S15" t="str">
            <v>Ostatecznie, uwzględniając wyniki analizy jakościowej oraz szacowane koszty, pod względem efektywności kosztowej działanie oceniono na 4 (w 5-stopniowej skali, gdzie 1 oznacza bardzo niską, a 5 bardzo wysoką efektywność kosztową).</v>
          </cell>
          <cell r="T15">
            <v>0</v>
          </cell>
          <cell r="U15" t="str">
            <v>Dla działania nie została przeprowadzona analiza ilościowa.</v>
          </cell>
          <cell r="V15" t="str">
            <v xml:space="preserve"> </v>
          </cell>
          <cell r="W15" t="str">
            <v>Szacunkowe koszty wdrożenia działania wynoszą 8000000 PLN
Żródło oszacowania kosztów:Ankiety przeprowadzone wśród polskich mortów morskich.</v>
          </cell>
          <cell r="X15" t="str">
            <v>Założenia do szacunku kosztów:
W celu oszacowania kosztów wdrożenia tej infrastruktury przeprowadzono ankietę wśród 10 dużych polskich portów znajdujących się u wybrzeża Morza Bałtyckiego. Wśród przeważającej większości portów można się spotkać z „szafkami” pozwalającymi zasilać jednostki pływające na nabrzeżach portowych. Na podstawie przeprowadzonego badania można określić szacunkowy, uśredniony koszt dla tego typu działania – ok. 800 000 PLN w jednym porcie. Przy założeniu, że 10 najwiekszych portów miałoby zostac wyposażonych w infrastrukturę do zasilania statków energią elektryczną, łączny koszt tego działania wyniósłby ok. 8 000 000 PLN.</v>
          </cell>
        </row>
        <row r="16">
          <cell r="C16" t="str">
            <v xml:space="preserve"> KTM34_3</v>
          </cell>
          <cell r="D16" t="str">
            <v>Edukacja akwarystów w zakresie zagrożeń związnych z uwalnianiem okazów obcych gatunków inwazyjnych do środowiska naturalnego</v>
          </cell>
          <cell r="E16">
            <v>0</v>
          </cell>
          <cell r="F16">
            <v>1</v>
          </cell>
          <cell r="G16">
            <v>1</v>
          </cell>
          <cell r="H16">
            <v>4</v>
          </cell>
          <cell r="I16">
            <v>2</v>
          </cell>
          <cell r="J16">
            <v>8</v>
          </cell>
          <cell r="K16">
            <v>3</v>
          </cell>
          <cell r="L16">
            <v>9000</v>
          </cell>
          <cell r="M16">
            <v>5</v>
          </cell>
          <cell r="N16">
            <v>4</v>
          </cell>
          <cell r="O1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9000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6" t="str">
            <v>Dla działania nie została przeprowadzona analiza ilościowa.</v>
          </cell>
          <cell r="Q1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6" t="str">
            <v>Szacunkowe koszty wdrożenia działania wynoszą 9000 PLN.
Zgodnie z założoną metodyką, odnosząc tę wartość do przyjętej 5-stopniowej skali oceny, gdzie 1 oznacza bardzo wysoki, a 5 bardzo niski koszt wdrożenia, działanie otrzymało wynikową ocenę 5.</v>
          </cell>
          <cell r="S16" t="str">
            <v>Ostatecznie, uwzględniając wyniki analizy jakościowej oraz szacowane koszty, pod względem efektywności kosztowej działanie oceniono na 4 (w 5-stopniowej skali, gdzie 1 oznacza bardzo niską, a 5 bardzo wysoką efektywność kosztową).</v>
          </cell>
          <cell r="T16">
            <v>0</v>
          </cell>
          <cell r="U16" t="str">
            <v>Dla działania nie została przeprowadzona analiza ilościowa.</v>
          </cell>
          <cell r="V16" t="str">
            <v xml:space="preserve"> </v>
          </cell>
          <cell r="W16" t="str">
            <v>Szacunkowe koszty wdrożenia działania wynoszą 9000 PLN
Żródło oszacowania kosztów: BRAK</v>
          </cell>
          <cell r="X16" t="str">
            <v>Założenia do szacunku kosztów:
Zaplanowano zaopatrzenie 127 sklepów zoologicznych wiodących marek w plakaty i ulotki informacyjne oraz udostępnienie na stronach internetowych niniejszych sklepów krótkiego spotu informacyjnego. Założono zakup 150 plakatów w cenie 400 PLN, 150 000 ulotek w cenie 3 500 PLN oraz nakręcenie krótkiego spotu informacyjnego, którego koszt oszacowano na 5 000 PLN.</v>
          </cell>
        </row>
        <row r="17">
          <cell r="C17" t="str">
            <v>KTM31_5</v>
          </cell>
          <cell r="D17" t="str">
            <v xml:space="preserve">Przygotowanie planu zwalczania zanieczyszczeń ropopochodnych 
na brzegu morskim </v>
          </cell>
          <cell r="E17">
            <v>0</v>
          </cell>
          <cell r="F17">
            <v>1</v>
          </cell>
          <cell r="G17">
            <v>3</v>
          </cell>
          <cell r="H17">
            <v>2</v>
          </cell>
          <cell r="I17">
            <v>2</v>
          </cell>
          <cell r="J17">
            <v>8</v>
          </cell>
          <cell r="K17">
            <v>3</v>
          </cell>
          <cell r="L17">
            <v>400000</v>
          </cell>
          <cell r="M17">
            <v>5</v>
          </cell>
          <cell r="N17">
            <v>4</v>
          </cell>
          <cell r="O17"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400000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4 (w 5-stopniowej skali, gdzie 1 oznacza bardzo niską, a 5 bardzo wysoką efektywność kosztową).</v>
          </cell>
          <cell r="P17" t="str">
            <v>Dla działania nie została przeprowadzona analiza ilościowa.</v>
          </cell>
          <cell r="Q1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17" t="str">
            <v>Szacunkowe koszty wdrożenia działania wynoszą 400000 PLN.
Zgodnie z założoną metodyką, odnosząc tę wartość do przyjętej 5-stopniowej skali oceny, gdzie 1 oznacza bardzo wysoki, a 5 bardzo niski koszt wdrożenia, działanie otrzymało wynikową ocenę 5.</v>
          </cell>
          <cell r="S17" t="str">
            <v>Ostatecznie, uwzględniając wyniki analizy jakościowej oraz szacowane koszty, pod względem efektywności kosztowej działanie oceniono na 4 (w 5-stopniowej skali, gdzie 1 oznacza bardzo niską, a 5 bardzo wysoką efektywność kosztową).</v>
          </cell>
          <cell r="T17">
            <v>0</v>
          </cell>
          <cell r="U17" t="str">
            <v>Dla działania nie została przeprowadzona analiza ilościowa.</v>
          </cell>
          <cell r="V17" t="str">
            <v xml:space="preserve"> </v>
          </cell>
          <cell r="W17" t="str">
            <v>Szacunkowe koszty wdrożenia działania wynoszą 400000 PLN
Żródło oszacowania kosztów: BRAK</v>
          </cell>
          <cell r="X17" t="str">
            <v>Założenia do szacunku kosztów:
Szacunkowy koszt działania to ok. 400 000 PLN.</v>
          </cell>
        </row>
        <row r="18">
          <cell r="C18" t="str">
            <v>KTM1_1</v>
          </cell>
          <cell r="D18" t="str">
            <v>Zwiększenie wymagań w zakresie usuwania fosforu w ściekach odprowadzanych z oczyszczalni</v>
          </cell>
          <cell r="E18">
            <v>756800000</v>
          </cell>
          <cell r="F18">
            <v>4</v>
          </cell>
          <cell r="G18">
            <v>3</v>
          </cell>
          <cell r="H18">
            <v>4</v>
          </cell>
          <cell r="I18">
            <v>3</v>
          </cell>
          <cell r="J18">
            <v>16.5</v>
          </cell>
          <cell r="K18">
            <v>5</v>
          </cell>
          <cell r="L18">
            <v>193280000</v>
          </cell>
          <cell r="M18">
            <v>2</v>
          </cell>
          <cell r="N18">
            <v>3</v>
          </cell>
          <cell r="O18" t="str">
            <v>Dla działania przeprowadzono analizę ilościową.
Szacunkowe korzyści z wdrożenia działania wynoszą 756800000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
 Szacunkowe koszty wdrożenia działania wynoszą 193280000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18" t="str">
            <v xml:space="preserve">Dla działania przeprowadzono analizę ilościową.
Szacunkowe korzyści z wdrożenia działania wynoszą 756800000 PLN. Wyniki analizy: ENPV=  mln PLN, ERR= %, B/C= </v>
          </cell>
          <cell r="Q1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16,5. W przełożeniu tego wyniku na 5-stopniową skalę, gdzie 1 oznacza bardzo niską, a 5 bardzo wysoką efektywność dało ocenę 5.</v>
          </cell>
          <cell r="R18" t="str">
            <v>Szacunkowe koszty wdrożenia działania wynoszą 193280000 PLN.
Zgodnie z założoną metodyką, odnosząc tę wartość do przyjętej 5-stopniowej skali oceny, gdzie 1 oznacza bardzo wysoki, a 5 bardzo niski koszt wdrożenia, działanie otrzymało wynikową ocenę 2.</v>
          </cell>
          <cell r="S18" t="str">
            <v>Ostatecznie, uwzględniając wyniki analizy jakościowej oraz szacowane koszty, pod względem efektywności kosztowej działanie oceniono na 3 (w 5-stopniowej skali, gdzie 1 oznacza bardzo niską, a 5 bardzo wysoką efektywność kosztową).</v>
          </cell>
          <cell r="T18">
            <v>0</v>
          </cell>
          <cell r="U18" t="str">
            <v>Dla działania przeprowadzono analizę ilościową.
Szacunkowe korzyści z wdrożenia działania wynoszą 756800000 PLN
Żródło oszacowania korzyści:
Costs and benefits from nutrient reductions to the Baltic Sea,
SWEDISH ENVIRONMENTAL PROTECTION AGENCY,
December 2008</v>
          </cell>
          <cell r="V18" t="str">
            <v>Założenia do szacunku korzyści:
W oparciu o szwedzkie opracowanie pn. „Costs and benefits from nutrient reductions to the Baltic Sea, s.55” przygotowane przez Swedish Environmental Protection Agency przyjęto, że korzyść ze zmniejszenia 1 kilogramu fosforu wynosi 220 EURO. Szacunek ten opiera się na proponowanym stworzeniu rynku pozwoleń na emisję azotu i fosforu [nutrient trading market]. W uproszczeniu państwo miałoby rozdawać pewną pulę (zależną od tego, do której części zlewni Bałtyku należy) pozwoleń, a następnie sprzedawać lub skupować te pozwolenia (w zależności od tego, czy ich rynkowa cena [equilibrating permit price] będzie wyższa lub niższa od marginalnego kosztu usunięcia ze środowiska danych biogenów).  220 EUR * 4,3 EUR = 946 PLN. Na potrzeby niniejszej analizy przyjęto zmniejszenie ładunku fosforu o ok. 800 ton/rok, a zatem korzyść wynikająca z przemnożenia 800 ton x 946 PLN/kg = 756 800 000 PLN/rok.
Wyliczono wskaźniki analizy ekonomicznej - ENPV = 12872,18 mln PLN, ERR = b/d. Obliczony stosunek zdyskontowanych korzyści do kosztów wynosi 15,66  - działanie jest efektywne.</v>
          </cell>
          <cell r="W18" t="str">
            <v>Szacunkowe koszty wdrożenia działania wynoszą 193280000 PLN
Żródło oszacowania kosztów: BRAK</v>
          </cell>
          <cell r="X18" t="str">
            <v xml:space="preserve">Założenia do szacunku kosztów:
Koszty te oszacowano na podstawie 3 raportów dla polskich oczyszczalni ścieków pobranych ze strony:
http://www.purebalticsea.eu/index.php/pure:technical_audits
W raportach tych dla każdej oczyszczalni obliczono szacunkowe koszty usuwania fosforu na poziomie 0,5 mg/l. Po przeprowadzonych obliczeniach otrzymano 3 zbliżone kwoty z których wyciągnięto średnią i którą przyjęto w dalszych obliczeniach. Kwota ta wynosi 15,1 euro. Raporty pochodzą z 2010 roku. Kurs w 2010 wynosił ok. 4 PLN. W obliczeniach przyjęto koszt koagulantu PIX-113: 320 PLN/tone. 
Koszt usunięcia 1 kg fosforu na:
OŚK Pomorzany: 17,3 euro
OŚK Zdroje: 16,54 euro
OŚK Gdańsk Wschód: 11,41 euro.
Średnia: 15,1 euro
Ostateczna kwota: 60,4 PLN/kg P usuniętego. Ocenia się, że realizacja działania pozwoli na zmniejszenie tej ilości o 1,3 - 2,3 tys. ton P rocznie. Iloczyn 800 ton P x 60,4 PLN/kg = 48 320 000 PLN, czyli do 2020 r. 193 mln PLN.
</v>
          </cell>
        </row>
        <row r="19">
          <cell r="C19" t="str">
            <v>KTM2_1</v>
          </cell>
          <cell r="D19" t="str">
            <v>Wprowadzenie limitu dawki fosforu wprowadzanej do gleb z nawozami naturalnymi</v>
          </cell>
          <cell r="E19">
            <v>374122000</v>
          </cell>
          <cell r="F19">
            <v>2</v>
          </cell>
          <cell r="G19">
            <v>3</v>
          </cell>
          <cell r="H19">
            <v>4</v>
          </cell>
          <cell r="I19">
            <v>2</v>
          </cell>
          <cell r="J19">
            <v>12</v>
          </cell>
          <cell r="K19">
            <v>5</v>
          </cell>
          <cell r="L19">
            <v>338688000</v>
          </cell>
          <cell r="M19">
            <v>1</v>
          </cell>
          <cell r="N19">
            <v>3</v>
          </cell>
          <cell r="O19" t="str">
            <v>Dla działania przeprowadzono analizę ilościową.
Szacunkowe korzyści z wdrożenia działania wynoszą 374122000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
 Szacunkowe koszty wdrożenia działania wynoszą 338688000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19" t="str">
            <v>Dla działania przeprowadzono analizę ilościową.
Szacunkowe korzyści z wdrożenia działania wynoszą 374122000 PLN</v>
          </cell>
          <cell r="Q1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12. W przełożeniu tego wyniku na 5-stopniową skalę, gdzie 1 oznacza bardzo niską, a 5 bardzo wysoką efektywność dało ocenę 5.</v>
          </cell>
          <cell r="R19" t="str">
            <v>Szacunkowe koszty wdrożenia działania wynoszą 338688000 PLN.
Zgodnie z założoną metodyką, odnosząc tę wartość do przyjętej 5-stopniowej skali oceny, gdzie 1 oznacza bardzo wysoki, a 5 bardzo niski koszt wdrożenia, działanie otrzymało wynikową ocenę 1.</v>
          </cell>
          <cell r="S19" t="str">
            <v>Ostatecznie, uwzględniając wyniki analizy jakościowej oraz szacowane koszty, pod względem efektywności kosztowej działanie oceniono na 3 (w 5-stopniowej skali, gdzie 1 oznacza bardzo niską, a 5 bardzo wysoką efektywność kosztową).</v>
          </cell>
          <cell r="T19">
            <v>0</v>
          </cell>
          <cell r="U19" t="str">
            <v>Dla działania przeprowadzono analizę ilościową.
Szacunkowe korzyści z wdrożenia działania wynoszą 374122000 PLN
Żródło oszacowania korzyści:
Założono, że zredukowane zostaną substacje biogenne, co najmniej, w ilości ok. 900 ton N i 130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Założono zmniejszenie o 24,6 kg/ha konieczności nawożenia fosforem w nawozach mineralnych na 20% areału wykorzystywanego rolniczo (ok. 14 mln ha). Cena za tonę nawozu mineralnego zawierającego 400 kg fosforu, wynosi ok. 1400 PLN. Dane na bazie danych GUS (2013 rok) oraz cen rynkowych nawozów.
Niemożliwe jest obiektywne oszacowanie pozostałych korzyści.</v>
          </cell>
          <cell r="V19" t="str">
            <v>Założenia do szacunku korzyści:
Redukcja ilości fosforu w wodach wpływających do Bałtyku o 5-10%, a także redukcja zapotrzebowania na użycie fosforowych nawozów mineralnych. Mniejsza emisja fosforu do Bałtyku o 130-300 ton i azotu o 900-1600 ton, rocznie.
Realizacja działania spowoduje również zmniejszenie konieczności nawożenia nawozami mineralnymi fosforem w ilości ok. 24,6 kg/ha.
Wyliczono wskaźniki analizy ekonomicznej - ENPV = 5258,94 mln PLN, ERR = b/d. Obliczony stosunek zdyskontowanych korzyści do kosztów wynosi 4,42  - działanie jest efektywne.</v>
          </cell>
          <cell r="W19" t="str">
            <v>Szacunkowe koszty wdrożenia działania wynoszą 338688000 PLN
Żródło oszacowania kosztów:Założenia przyjęte w  opisie działania oraz na bazie Rocznika Statystycznego Rolnictwa 2014.</v>
          </cell>
          <cell r="X19" t="str">
            <v>Założenia do szacunku kosztów:
Koszty wdrożenia wliczone są w koszty funkcjonowania instytucji wdrażających.
Założono, że na 20% areału następuje przenawożenie fosforem  w ilości 100% dawki. Należy zatem rozwieść nawóz naturalny na 100% większy areał by nie doszło do przenawożenia. Koszty paliwa i maszyn wzrosną o 100% w zakresie nawożenia na 20% gruntów użytkowanych rolniczo w Polsce. Zakłada się, że koszty paliwa i maszyn poświęconych na nawożenie stanowią ok. 7,5% kosztów paliwa i maszyn w kosztach bezpośredniej produkcji rolniczej. Koszty paliwa i maszyn wynoszą 30% kosztów bezpośredniej produkcji rolniczej. Czyli koszty paliwa i maszyn nawożenia wynoszą 2,25% bepośrednich kosztów produkcji rolniczej (1344 PLN na ha w 2013). Roczny koszt to 84 672 000 PLN, czyli do 2020 r. 338 688 000 PLN.</v>
          </cell>
        </row>
        <row r="20">
          <cell r="C20" t="str">
            <v>KTM2_4</v>
          </cell>
          <cell r="D20" t="str">
            <v>Przeciwdziałanie powierzchniowej erozji wodnej na styku pól i wód śródlądowych</v>
          </cell>
          <cell r="E20">
            <v>145856000</v>
          </cell>
          <cell r="F20">
            <v>2</v>
          </cell>
          <cell r="G20">
            <v>3</v>
          </cell>
          <cell r="H20">
            <v>4</v>
          </cell>
          <cell r="I20">
            <v>1</v>
          </cell>
          <cell r="J20">
            <v>11.5</v>
          </cell>
          <cell r="K20">
            <v>5</v>
          </cell>
          <cell r="L20">
            <v>203900000</v>
          </cell>
          <cell r="M20">
            <v>2</v>
          </cell>
          <cell r="N20">
            <v>3</v>
          </cell>
          <cell r="O20" t="str">
            <v>Dla działania przeprowadzono analizę ilościową.
Szacunkowe korzyści z wdrożenia działania wynoszą 145856000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
 Szacunkowe koszty wdrożenia działania wynoszą 203900000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0" t="str">
            <v>Dla działania przeprowadzono analizę ilościową.
Szacunkowe korzyści z wdrożenia działania wynoszą 145856000 PLN</v>
          </cell>
          <cell r="Q2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11,5. W przełożeniu tego wyniku na 5-stopniową skalę, gdzie 1 oznacza bardzo niską, a 5 bardzo wysoką efektywność dało ocenę 5.</v>
          </cell>
          <cell r="R20" t="str">
            <v>Szacunkowe koszty wdrożenia działania wynoszą 203900000 PLN.
Zgodnie z założoną metodyką, odnosząc tę wartość do przyjętej 5-stopniowej skali oceny, gdzie 1 oznacza bardzo wysoki, a 5 bardzo niski koszt wdrożenia, działanie otrzymało wynikową ocenę 2.</v>
          </cell>
          <cell r="S20" t="str">
            <v>Ostatecznie, uwzględniając wyniki analizy jakościowej oraz szacowane koszty, pod względem efektywności kosztowej działanie oceniono na 3 (w 5-stopniowej skali, gdzie 1 oznacza bardzo niską, a 5 bardzo wysoką efektywność kosztową).</v>
          </cell>
          <cell r="T20" t="str">
            <v>musi wypaść</v>
          </cell>
          <cell r="U20" t="str">
            <v xml:space="preserve">Dla działania przeprowadzono analizę ilościową.
Szacunkowe korzyści z wdrożenia działania wynoszą 145856000 PLN
Żródło oszacowania korzyści:
Założono, że zredukowane zostaną substacje biogenne, co najmniej, w ilości ok. 1200 ton N i 140 ton P (z zasady przezorności). Do oszacowania wartości przyjęto ceny dualne za szwedzkimi badaniami (w oparciu o szwedzkie opracowanie pn. „Costs and benefits from nutrient reductions to the Baltic Sea, s.55” przygotowane przez Swedish Environmental Protection Agency) na poziomie odpowiednio 2600 EUR/Mg i 220 EUR/kg. </v>
          </cell>
          <cell r="V20" t="str">
            <v>Założenia do szacunku korzyści:
Tworzenie trwałych stref buforowych, przyczyni się do zmniejszenia ilości substancji biogennych pochodzących ze spływu powierzchniowego. Pośrednio korzyścią są mniejsze koszty utrzymania rzek i cieków przez RZGW i ZMiUW - wielkość uzależniona od powierzchni obszarów.
Wyliczono wskaźniki analizy ekonomicznej - ENPV = 1621,29 mln PLN, ERR = 31%. Obliczony stosunek zdyskontowanych korzyści do kosztów wynosi 4,17  - działanie jest efektywne.</v>
          </cell>
          <cell r="W20" t="str">
            <v>Szacunkowe koszty wdrożenia działania wynoszą 203900000 PLN
Żródło oszacowania kosztów:Brak</v>
          </cell>
          <cell r="X20" t="str">
            <v xml:space="preserve">Założenia do szacunku kosztów:
W 1 roku 137,6 mln PLN, w kolejnych 22,1 mln PLN.
Podstawowe założenia:
- bodziec wypłacany z góry: 3000 PLN/ha
- dopłata roczna wypłacana co roku: 560 PLN/ha
- koszt zmian w ewidencji gruntowej: 300 PLN/ha
- koszt opracowania, wdrożenia, obsługi i monitoringu programu rocznie: 2,5 mln PLN
</v>
          </cell>
        </row>
        <row r="21">
          <cell r="C21" t="str">
            <v>KTM31_6</v>
          </cell>
          <cell r="D21" t="str">
            <v>Zwiększanie skuteczności zwalczania zanieczyszczeń na morzu</v>
          </cell>
          <cell r="E21">
            <v>0</v>
          </cell>
          <cell r="F21">
            <v>2</v>
          </cell>
          <cell r="G21">
            <v>2</v>
          </cell>
          <cell r="H21">
            <v>3</v>
          </cell>
          <cell r="I21">
            <v>4</v>
          </cell>
          <cell r="J21">
            <v>11</v>
          </cell>
          <cell r="K21">
            <v>5</v>
          </cell>
          <cell r="L21">
            <v>232140000</v>
          </cell>
          <cell r="M21">
            <v>2</v>
          </cell>
          <cell r="N21">
            <v>3</v>
          </cell>
          <cell r="O2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
 Szacunkowe koszty wdrożenia działania wynoszą 232140000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1" t="str">
            <v>Dla działania nie została przeprowadzona analiza ilościowa.</v>
          </cell>
          <cell r="Q2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11. W przełożeniu tego wyniku na 5-stopniową skalę, gdzie 1 oznacza bardzo niską, a 5 bardzo wysoką efektywność dało ocenę 5.</v>
          </cell>
          <cell r="R21" t="str">
            <v>Szacunkowe koszty wdrożenia działania wynoszą 232140000 PLN.
Zgodnie z założoną metodyką, odnosząc tę wartość do przyjętej 5-stopniowej skali oceny, gdzie 1 oznacza bardzo wysoki, a 5 bardzo niski koszt wdrożenia, działanie otrzymało wynikową ocenę 2.</v>
          </cell>
          <cell r="S21" t="str">
            <v>Ostatecznie, uwzględniając wyniki analizy jakościowej oraz szacowane koszty, pod względem efektywności kosztowej działanie oceniono na 3 (w 5-stopniowej skali, gdzie 1 oznacza bardzo niską, a 5 bardzo wysoką efektywność kosztową).</v>
          </cell>
          <cell r="T21">
            <v>0</v>
          </cell>
          <cell r="U21" t="str">
            <v>Dla działania nie została przeprowadzona analiza ilościowa.</v>
          </cell>
          <cell r="V21" t="str">
            <v xml:space="preserve"> </v>
          </cell>
          <cell r="W21" t="str">
            <v>Szacunkowe koszty wdrożenia działania wynoszą 232140000 PLN
Żródło oszacowania kosztów: BRAK</v>
          </cell>
          <cell r="X21" t="str">
            <v xml:space="preserve">Założenia do szacunku kosztów:
1. Budowa nowego, wielozadaniowego statku do zwalczania zanieczyszczeń.
2. Modernizacja istniejącego statku - zakup automatycznego systemu  zbierania zanieczyszczeń z powierzchni wody
3. Zakup dwóch łodzi do zwalczania zanieczyszczeń na wodach płytkich i osłoniętych
Koszty:
Poz. 1. – 50.000.000 EUR
Poz. 2. – 2.500.000 EUR
Poz. 3 – 500.000 EUR
</v>
          </cell>
        </row>
        <row r="22">
          <cell r="C22" t="str">
            <v>KTM2_2</v>
          </cell>
          <cell r="D22" t="str">
            <v>Zwiększenie powierzchni gruntów rolnych objętych planami nawożenia</v>
          </cell>
          <cell r="E22">
            <v>103630000</v>
          </cell>
          <cell r="F22">
            <v>1</v>
          </cell>
          <cell r="G22">
            <v>3</v>
          </cell>
          <cell r="H22">
            <v>4</v>
          </cell>
          <cell r="I22">
            <v>1</v>
          </cell>
          <cell r="J22">
            <v>9.5</v>
          </cell>
          <cell r="K22">
            <v>4</v>
          </cell>
          <cell r="L22">
            <v>240000000</v>
          </cell>
          <cell r="M22">
            <v>2</v>
          </cell>
          <cell r="N22">
            <v>3</v>
          </cell>
          <cell r="O22" t="str">
            <v>Dla działania przeprowadzono analizę ilościową.
Szacunkowe korzyści z wdrożenia działania wynoszą 103630000 PLN. Wyniki analizy: ENPV=  mln PLN, ERR= %, B/C=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240000000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2" t="str">
            <v xml:space="preserve">Dla działania przeprowadzono analizę ilościową.
Szacunkowe korzyści z wdrożenia działania wynoszą 103630000 PLN. Wyniki analizy: ENPV=  mln PLN, ERR= %, B/C= </v>
          </cell>
          <cell r="Q2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2" t="str">
            <v>Szacunkowe koszty wdrożenia działania wynoszą 240000000 PLN.
Zgodnie z założoną metodyką, odnosząc tę wartość do przyjętej 5-stopniowej skali oceny, gdzie 1 oznacza bardzo wysoki, a 5 bardzo niski koszt wdrożenia, działanie otrzymało wynikową ocenę 2.</v>
          </cell>
          <cell r="S22" t="str">
            <v>Ostatecznie, uwzględniając wyniki analizy jakościowej oraz szacowane koszty, pod względem efektywności kosztowej działanie oceniono na 3 (w 5-stopniowej skali, gdzie 1 oznacza bardzo niską, a 5 bardzo wysoką efektywność kosztową).</v>
          </cell>
          <cell r="T22">
            <v>0</v>
          </cell>
          <cell r="U22" t="str">
            <v>Dla działania przeprowadzono analizę ilościową.
Szacunkowe korzyści z wdrożenia działania wynoszą 103630000 PLN
Żródło oszacowania korzyści:
Założono, że zredukowane zostaną substacje biogenne, co najmniej, w ilości ok. 2500 ton N i 80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Niemożliwe jest obiektywne oszacowanie pozostałych korzyści.</v>
          </cell>
          <cell r="V22" t="str">
            <v>Założenia do szacunku korzyści:
Konieczność wykonania planu nawożenia dla większej ilości gospodarstw rolnych spowoduje bardziej racjonalną politykę nawożenia, przez co nastąpi redukcja ilości biogenów pływających do Bałtyku z obszarów rolniczych w Polsce. Powstaną również oszczędności po stronie sektora rolniczego w postaci mniejszych kosztów nawożenia. Działanie może również doprowadzić do niewielkiego zwiększenia plenności. 
Wyliczono wskaźniki analizy ekonomicznej - ENPV = 792,7 mln PLN, ERR = b/d. Obliczony stosunek zdyskontowanych korzyści do kosztów wynosi 1,73 - działanie jest efektywne.</v>
          </cell>
          <cell r="W22" t="str">
            <v>Szacunkowe koszty wdrożenia działania wynoszą 240000000 PLN
Żródło oszacowania kosztów:Dane ilościowe i finansowe na podstawie danych GUS za rok 2013</v>
          </cell>
          <cell r="X22" t="str">
            <v>Założenia do szacunku kosztów:
Koszty przygotowania planów nawożenia wynoszą ok. 60 mln PLN. Brak kosztów implementacji. 
Koszty funkcjonowania - konieczność poświęcenia czasu przez rolników na stworzenie planów nawożenia. Po stronie urzędów konieczność kontroli większej liczby planów. Roczny koszt to 60 000 000 PLN, czyli do 2020 r. 240 000 000 PLN.</v>
          </cell>
        </row>
        <row r="23">
          <cell r="C23" t="str">
            <v>KTM2_3</v>
          </cell>
          <cell r="D23" t="str">
            <v>Zapewnienie warunków bezpiecznego przechowywania nawozów naturalnych</v>
          </cell>
          <cell r="E23">
            <v>120070000</v>
          </cell>
          <cell r="F23">
            <v>1</v>
          </cell>
          <cell r="G23">
            <v>3</v>
          </cell>
          <cell r="H23">
            <v>4</v>
          </cell>
          <cell r="I23">
            <v>1</v>
          </cell>
          <cell r="J23">
            <v>9.5</v>
          </cell>
          <cell r="K23">
            <v>4</v>
          </cell>
          <cell r="L23">
            <v>1200000000</v>
          </cell>
          <cell r="M23">
            <v>1</v>
          </cell>
          <cell r="N23">
            <v>3</v>
          </cell>
          <cell r="O23" t="str">
            <v>Dla działania przeprowadzono analizę ilościową.
Szacunkowe korzyści z wdrożenia działania wynoszą 120070000 PLN. Wyniki analizy: ENPV= 0 mln PLN, ERR= 175575,61%, B/C= 1,65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1200000000 PLN.
Zgodnie z założoną metodyką, odnosząc tę wartość do przyjętej 5-stopniowej skali oceny, gdzie 1 oznacza bardzo wysoki, a 5 bardzo niski koszt wdrożenia, działanie otrzymało wynikową ocenę 1.
Ostatecznie, uwzględniając wyniki analizy jakościowej oraz szacowane koszty, pod względem efektywności kosztowej działanie oceniono na 3 (w 5-stopniowej skali, gdzie 1 oznacza bardzo niską, a 5 bardzo wysoką efektywność kosztową).</v>
          </cell>
          <cell r="P23" t="str">
            <v>Dla działania przeprowadzono analizę ilościową.
Szacunkowe korzyści z wdrożenia działania wynoszą 120070000 PLN. Wyniki analizy: ENPV= 0 mln PLN, ERR= 175575,61%, B/C= 1,65</v>
          </cell>
          <cell r="Q23"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3" t="str">
            <v>Szacunkowe koszty wdrożenia działania wynoszą 1200000000 PLN.
Zgodnie z założoną metodyką, odnosząc tę wartość do przyjętej 5-stopniowej skali oceny, gdzie 1 oznacza bardzo wysoki, a 5 bardzo niski koszt wdrożenia, działanie otrzymało wynikową ocenę 1.</v>
          </cell>
          <cell r="S23" t="str">
            <v>Ostatecznie, uwzględniając wyniki analizy jakościowej oraz szacowane koszty, pod względem efektywności kosztowej działanie oceniono na 3 (w 5-stopniowej skali, gdzie 1 oznacza bardzo niską, a 5 bardzo wysoką efektywność kosztową).</v>
          </cell>
          <cell r="T23">
            <v>0</v>
          </cell>
          <cell r="U23" t="str">
            <v>Dla działania przeprowadzono analizę ilościową.
Szacunkowe korzyści z wdrożenia działania wynoszą 120070000 PLN
Żródło oszacowania korzyści:
Korzyści rozpatrywano w dwóch kategoriach:
1. Zmniejszenie zawartości azotu i fosforu w wodzie: założono, że zredukowane zostaną substacje biogenne, co najmniej, w ilości ok. 1300 ton N i 110 ton P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Szacunkową korzyść - 118 594 000 PLN rocznie.
2. Zwiększenie zawartości azotu i fosforu w oborniku: do obliczenia korzyści dla gospodarstw rolnych w zakresie wzrostu efektywności wykorzystania biogenów zawartych w oborniku przyjęto założenie, że rolnicy dzięki zatrzymaniu ok. 1300 ton N i 110 ton P w oborniku, zmniejszą zakup nawozów azotowych i fosforowych. 1 tona nawozu azotowego typu Mocznik (46 % N) kosztuje 2 146 PLN netto, a nawozu fosforowego typu Polidap (46 % P) kosztuje 3 870 PLN netto. Korzyść: 1300*(2 146*0,46)+110*(3 870*0,46)=1 475 542 PLN rocznie netto.</v>
          </cell>
          <cell r="V23" t="str">
            <v>Założenia do szacunku korzyści:
Zmniejszenie zanieczyszczeń wód podziemnych i powierzchniowych substancjami biogennymi pochodzenia rolniczego ze składowania obornika bez płyt obornikowych. Po stronie korzyści dla gospodarstw rolnych należy zaliczyć pewien wzrost efektywności wykorzystania biogenów zawartych w oborniku.
Wyliczono wskaźniki analizy ekonomicznej - ENPV = 691,97 mln PLN, ERR = 9%. Obliczony stosunek zdyskontowanych korzyści do kosztów wynosi 1,65 - działanie jest efektywne.</v>
          </cell>
          <cell r="W23" t="str">
            <v xml:space="preserve">Szacunkowe koszty wdrożenia działania wynoszą 1200000000 PLN
Żródło oszacowania kosztów:Dane ilościowe na podstawie danych GUS za rok 2013 oraz szcunków inżynierów </v>
          </cell>
          <cell r="X23" t="str">
            <v>Założenia do szacunku kosztów:
Koszty inwestycyjne działania szacuje się na około 1 200 milionów złotych przy założeniu, że wybudowanych zostanie około 6 milionów m2 płyt obornikowych. Działanie nie wiąże się z dodatkowymi kosztami eksploatacyjnymi dla gospodarstw rolnych. Po stronie korzyści dla gospodarstw rolnych należy zaliczyć pewien wzrost efektywności wykorzystania biogenów zawartych w oborniku.</v>
          </cell>
        </row>
        <row r="24">
          <cell r="C24" t="str">
            <v>KTM2_5</v>
          </cell>
          <cell r="D24" t="str">
            <v>Wykorzystanie kanałów melioracyjnych do redukcji ładunku biogenów z terenów rolniczych</v>
          </cell>
          <cell r="E24">
            <v>229962000</v>
          </cell>
          <cell r="F24">
            <v>1</v>
          </cell>
          <cell r="G24">
            <v>3</v>
          </cell>
          <cell r="H24">
            <v>4</v>
          </cell>
          <cell r="I24">
            <v>1</v>
          </cell>
          <cell r="J24">
            <v>9.5</v>
          </cell>
          <cell r="K24">
            <v>4</v>
          </cell>
          <cell r="L24">
            <v>204100000</v>
          </cell>
          <cell r="M24">
            <v>2</v>
          </cell>
          <cell r="N24">
            <v>3</v>
          </cell>
          <cell r="O24" t="str">
            <v>Dla działania przeprowadzono analizę ilościową.
Szacunkowe korzyści z wdrożenia działania wynoszą 229962000 PLN. Wyniki analizy: ENPV= 0 mln PLN, ERR= 355187,2%, B/C= 19,4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
 Szacunkowe koszty wdrożenia działania wynoszą 204100000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3 (w 5-stopniowej skali, gdzie 1 oznacza bardzo niską, a 5 bardzo wysoką efektywność kosztową).</v>
          </cell>
          <cell r="P24" t="str">
            <v>Dla działania przeprowadzono analizę ilościową.
Szacunkowe korzyści z wdrożenia działania wynoszą 229962000 PLN. Wyniki analizy: ENPV= 0 mln PLN, ERR= 355187,2%, B/C= 19,4</v>
          </cell>
          <cell r="Q24"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9,5. W przełożeniu tego wyniku na 5-stopniową skalę, gdzie 1 oznacza bardzo niską, a 5 bardzo wysoką efektywność dało ocenę 4.</v>
          </cell>
          <cell r="R24" t="str">
            <v>Szacunkowe koszty wdrożenia działania wynoszą 204100000 PLN.
Zgodnie z założoną metodyką, odnosząc tę wartość do przyjętej 5-stopniowej skali oceny, gdzie 1 oznacza bardzo wysoki, a 5 bardzo niski koszt wdrożenia, działanie otrzymało wynikową ocenę 2.</v>
          </cell>
          <cell r="S24" t="str">
            <v>Ostatecznie, uwzględniając wyniki analizy jakościowej oraz szacowane koszty, pod względem efektywności kosztowej działanie oceniono na 3 (w 5-stopniowej skali, gdzie 1 oznacza bardzo niską, a 5 bardzo wysoką efektywność kosztową).</v>
          </cell>
          <cell r="T24">
            <v>0</v>
          </cell>
          <cell r="U24" t="str">
            <v>Dla działania przeprowadzono analizę ilościową.
Szacunkowe korzyści z wdrożenia działania wynoszą 229962000 PLN
Żródło oszacowania korzyści:
Założono, że zredukowane zostaną substacje biogenne, co najmniej, w ilości ok. 1400 ton N i 2 ton P (z zasady przezorności) rocznie. Do oszacowania wartości przyjęto ceny dualne za szwedzkimi badaniami na poziomie odpowiednio 2600 EUR/Mg i 220 EUR/kg (w oparciu o szwedzkie opracowanie pn. „Costs and benefits from nutrient reductions to the Baltic Sea, s.55” przygotowane przez Swedish Environmental Protection Agency).   Zwiększenie plenności o 10% prowadzi do zwiększenia przychodów z 2/3 TUZ o ok. 212 mln PLN (na bazie rocznika statystycznego rolnictwa 2014 r)
Pozostałych korzyści nieoszacowano pod względem wielkości wpływu z uwagi na brak danych.</v>
          </cell>
          <cell r="V24" t="str">
            <v>Założenia do szacunku korzyści:
Wśród korzyści należy wymienić:
- zmniejszenie uwalniania materii organicznej wypłukiwanej z gleb organicznych,
- zmniejszenie emisji dwutlenku z mineralizacji torfowisk,
- zatrzymanie degradacji siedlisk cennych gatunków fauny i flory,
- zmniejszenie narażenia na susze przez nieograniczanie zdolności gleb do retencji wody
- zwiększnie plenności łąk.
Wyliczono wskaźniki analizy ekonomicznej - ENPV = 3 368,78 mln PLN, ERR = 70%. Obliczony stosunek zdyskontowanych korzyści do kosztów wynosi 19,4  - działanie jest efektywne.</v>
          </cell>
          <cell r="W24" t="str">
            <v>Szacunkowe koszty wdrożenia działania wynoszą 204100000 PLN
Żródło oszacowania kosztów:Koszty oszacowano na bazie literatury: Średnio- i długookresowe programy rozwoju melioracji w skali kraju i województw, z uwzględnieniem potrzeb rolnictwa, możliwości realizacyjnych i skutków środowiskowych, Falenty, 11.2014 r</v>
          </cell>
          <cell r="X24" t="str">
            <v>Założenia do szacunku kosztów:
1) Koszty wdrożenia uwzględnione w kosztach planów,
2) Opracowanie wytycznych (prace studialne), koszt wdrożenia równy ok. 300 tys. PLN
3) Koszt wdrożenia uwzględniony w kosztach działalności jednostek,
4) Oszacowana ilość obiektów, dla jakich należy zmienić pozwolenie wodnoprawne to ok. 10000, koszt należy do kosztów wdrażania i szacowany na 10 mln PLN
5) Oszacowana ilość obiektów, dla jakich należy zmienić pozwolenie wodnoprawne to ok. 10000, koszt należy do kosztów wdrażania i szacowany jest na 25 mln PLN
6) roczny koszt utrzymania obiektów to ok.: 84,4 mln PLN rocznie 
7) to koszt pomijalny jeśli wziąć pod uwagę koszt utrzymania obiektów.</v>
          </cell>
        </row>
        <row r="25">
          <cell r="C25" t="str">
            <v>KTM4_1</v>
          </cell>
          <cell r="D25" t="str">
            <v>Redukcja emisji fosforu z hałdy fosfogipsów w Wiślince</v>
          </cell>
          <cell r="E25">
            <v>66220000</v>
          </cell>
          <cell r="F25">
            <v>1</v>
          </cell>
          <cell r="G25">
            <v>3</v>
          </cell>
          <cell r="H25">
            <v>2</v>
          </cell>
          <cell r="I25">
            <v>2</v>
          </cell>
          <cell r="J25">
            <v>8</v>
          </cell>
          <cell r="K25">
            <v>3</v>
          </cell>
          <cell r="L25">
            <v>60000000</v>
          </cell>
          <cell r="M25">
            <v>4</v>
          </cell>
          <cell r="N25">
            <v>3</v>
          </cell>
          <cell r="O25" t="str">
            <v>Dla działania przeprowadzono analizę ilościową.
Szacunkowe korzyści z wdrożenia działania wynoszą 66220000 PLN. Wyniki analizy: ENPV= 0 mln PLN, ERR= 108000,26%, B/C= 19,52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
 Szacunkowe koszty wdrożenia działania wynoszą 60000000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5" t="str">
            <v>Dla działania przeprowadzono analizę ilościową.
Szacunkowe korzyści z wdrożenia działania wynoszą 66220000 PLN. Wyniki analizy: ENPV= 0 mln PLN, ERR= 108000,26%, B/C= 19,52</v>
          </cell>
          <cell r="Q25"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 W przełożeniu tego wyniku na 5-stopniową skalę, gdzie 1 oznacza bardzo niską, a 5 bardzo wysoką efektywność dało ocenę 3.</v>
          </cell>
          <cell r="R25" t="str">
            <v>Szacunkowe koszty wdrożenia działania wynoszą 60000000 PLN.
Zgodnie z założoną metodyką, odnosząc tę wartość do przyjętej 5-stopniowej skali oceny, gdzie 1 oznacza bardzo wysoki, a 5 bardzo niski koszt wdrożenia, działanie otrzymało wynikową ocenę 4.</v>
          </cell>
          <cell r="S25" t="str">
            <v>Ostatecznie, uwzględniając wyniki analizy jakościowej oraz szacowane koszty, pod względem efektywności kosztowej działanie oceniono na 3 (w 5-stopniowej skali, gdzie 1 oznacza bardzo niską, a 5 bardzo wysoką efektywność kosztową).</v>
          </cell>
          <cell r="T25">
            <v>0</v>
          </cell>
          <cell r="U25" t="str">
            <v>Dla działania przeprowadzono analizę ilościową.
Szacunkowe korzyści z wdrożenia działania wynoszą 66220000 PLN
Żródło oszacowania korzyści:
Zakłada się, że realizacja działania spowoduje zmniejszenie emisji fosforu P do Bałtyku o 70 ton. Do oszacowania wartości przyjęto cenę dualną za szwedzkimi badaniami (w oparciu o szwedzkie opracowanie pn. „Costs and benefits from nutrient reductions to the Baltic Sea, s.55” przygotowane przez Swedish Environmental Protection Agency) na poziomie 220 EUR/kg.</v>
          </cell>
          <cell r="V25" t="str">
            <v>Założenia do szacunku korzyści:
Korzyść wynika ze zmniejszenia ładunku fosforu dopływającego do morza w ilości 70 ton / rok. Wyliczono wskaźniki analizy ekonomicznej - ENPV = 1024,67 mln PLN, ERR = 86%. Obliczony stosunek zdyskontowanych korzyści do kosztów wynosi 19,52  - działanie jest efektywne.</v>
          </cell>
          <cell r="W25" t="str">
            <v>Szacunkowe koszty wdrożenia działania wynoszą 60000000 PLN
Żródło oszacowania kosztów:Oszacowano na bazie literatury oraz wiedzy eksperckiej</v>
          </cell>
          <cell r="X25" t="str">
            <v xml:space="preserve">Założenia do szacunku kosztów:
Koszt jednorazowy wdrożenia. Powierzchnia 26 ha, pokrycie 1 ha składowiska 1 mln PLN, dodatkowy koszt związany ze specyfiką projektu oraz zakresem rzeczowym działania. </v>
          </cell>
        </row>
        <row r="26">
          <cell r="C26" t="str">
            <v>KTM31_4</v>
          </cell>
          <cell r="D26" t="str">
            <v>Przygotowanie planu zagospodarowania odpadów z rozlewów olejowych powstałych na skutek wypadków morskich</v>
          </cell>
          <cell r="E26">
            <v>0</v>
          </cell>
          <cell r="F26">
            <v>1</v>
          </cell>
          <cell r="G26">
            <v>1</v>
          </cell>
          <cell r="H26">
            <v>4</v>
          </cell>
          <cell r="I26">
            <v>1</v>
          </cell>
          <cell r="J26">
            <v>7.5</v>
          </cell>
          <cell r="K26">
            <v>2</v>
          </cell>
          <cell r="L26">
            <v>300000</v>
          </cell>
          <cell r="M26">
            <v>5</v>
          </cell>
          <cell r="N26">
            <v>3</v>
          </cell>
          <cell r="O26"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
 Szacunkowe koszty wdrożenia działania wynoszą 300000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6" t="str">
            <v>Dla działania nie została przeprowadzona analiza ilościowa.</v>
          </cell>
          <cell r="Q26"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7,5. W przełożeniu tego wyniku na 5-stopniową skalę, gdzie 1 oznacza bardzo niską, a 5 bardzo wysoką efektywność dało ocenę 2.</v>
          </cell>
          <cell r="R2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26" t="str">
            <v>Ostatecznie, uwzględniając wyniki analizy jakościowej oraz szacowane koszty, pod względem efektywności kosztowej działanie oceniono na 3 (w 5-stopniowej skali, gdzie 1 oznacza bardzo niską, a 5 bardzo wysoką efektywność kosztową).</v>
          </cell>
          <cell r="T26">
            <v>0</v>
          </cell>
          <cell r="U26" t="str">
            <v>Dla działania nie została przeprowadzona analiza ilościowa.</v>
          </cell>
          <cell r="V26" t="str">
            <v xml:space="preserve"> </v>
          </cell>
          <cell r="W26" t="str">
            <v>Szacunkowe koszty wdrożenia działania wynoszą 300000 PLN
Żródło oszacowania kosztów: BRAK</v>
          </cell>
          <cell r="X26" t="str">
            <v>Założenia do szacunku kosztów:
Szacunkowy koszt działania to ok. 300 000 PLN.</v>
          </cell>
        </row>
        <row r="27">
          <cell r="C27" t="str">
            <v>KTM29_6</v>
          </cell>
          <cell r="D27" t="str">
            <v>Dodatkowe sprzątanie plaż</v>
          </cell>
          <cell r="E27">
            <v>5127000</v>
          </cell>
          <cell r="F27">
            <v>1</v>
          </cell>
          <cell r="G27">
            <v>2</v>
          </cell>
          <cell r="H27">
            <v>1</v>
          </cell>
          <cell r="I27">
            <v>4</v>
          </cell>
          <cell r="J27">
            <v>7</v>
          </cell>
          <cell r="K27">
            <v>2</v>
          </cell>
          <cell r="L27">
            <v>8800000</v>
          </cell>
          <cell r="M27">
            <v>5</v>
          </cell>
          <cell r="N27">
            <v>3</v>
          </cell>
          <cell r="O27" t="str">
            <v>Dla działania przeprowadzono analizę ilościową.
Szacunkowe korzyści z wdrożenia działania wynoszą 5127000 PLN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8800000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7" t="str">
            <v>Dla działania przeprowadzono analizę ilościową.
Szacunkowe korzyści z wdrożenia działania wynoszą 5127000 PLN</v>
          </cell>
          <cell r="Q27"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27" t="str">
            <v>Szacunkowe koszty wdrożenia działania wynoszą 8800000 PLN.
Zgodnie z założoną metodyką, odnosząc tę wartość do przyjętej 5-stopniowej skali oceny, gdzie 1 oznacza bardzo wysoki, a 5 bardzo niski koszt wdrożenia, działanie otrzymało wynikową ocenę 5.</v>
          </cell>
          <cell r="S27" t="str">
            <v>Ostatecznie, uwzględniając wyniki analizy jakościowej oraz szacowane koszty, pod względem efektywności kosztowej działanie oceniono na 3 (w 5-stopniowej skali, gdzie 1 oznacza bardzo niską, a 5 bardzo wysoką efektywność kosztową).</v>
          </cell>
          <cell r="T27">
            <v>0</v>
          </cell>
          <cell r="U27" t="str">
            <v>Dla działania przeprowadzono analizę ilościową.
Szacunkowe korzyści z wdrożenia działania wynoszą 5127000 PLN
Żródło oszacowania korzyści:
Cost-effectivness and cost-benefit analysis for the MSFD (framework for the Nederlands) - luty 2012 (str. 113); wykład Ryszarda Dobrackiego z Oddziału Pomorskiego Państwowego Instytutu Geologicznego na konferencji "Geozagrożenia - zmniejszanie ryzyka, podnoszenie świadomości" (długość wybrzeża); www.tradingeconomics.com</v>
          </cell>
          <cell r="V27" t="str">
            <v>Założenia do szacunku korzyści:
Korzyścią wynikającą z tego działania będzie zmniejszenie ilości odpadów stałych zalegających wzdłuż linii brzegowej, co wpłynie na wzrost atrakcyjności polskiego wybrzeża. Zgodnie z holenderskimi doświadczeniami korzyść polegająca na wzroście atrakcyjności plaż waha się w przedziale od 6 - 12  EUR/m/rok przy 50%-owej redukcji śmieci z miejsc wypoczynku. Biorąc pod uwagę polskie warunki przyjęto wskaźnik 9 EUR/m/r, kóry został skorygowany o współczynik 0,26 (stosunek PKB per capita w Polsce i Holandii w 2014r.), co dało wskaźnik 2,36 EUR/m/r. Długość wybrzeża Polski wynosi 498 km, bez linii brzegowej zalewów Wiślanego i Szczecińskiego.
Wyliczono wskaźniki analizy ekonomicznej - ENPV = 53,18 mln PLN, ERR = b/d. Obliczony stosunek zdyskontowanych korzyści do kosztów wynosi 2,33  - działanie jest efektywne.</v>
          </cell>
          <cell r="W27" t="str">
            <v>Szacunkowe koszty wdrożenia działania wynoszą 8800000 PLN
Żródło oszacowania kosztów:Analizy własne na podstawie danych statystycznych z poprzednich akcji</v>
          </cell>
          <cell r="X27" t="str">
            <v>Założenia do szacunku kosztów:
Szacunkowo roczny koszt dodatkowego czyszczenia plaż wyniesie 2 200 000 PLN, czyli do 2020 r. 8 800 000 PLN.</v>
          </cell>
        </row>
        <row r="28">
          <cell r="C28" t="str">
            <v>KTM29_9</v>
          </cell>
          <cell r="D28" t="str">
            <v>Zmniejszenie ilości opakowań - działania w świetle Dyrektywy w sprawie opakowań i odpadów opakowaniowych</v>
          </cell>
          <cell r="E28">
            <v>0</v>
          </cell>
          <cell r="F28">
            <v>1</v>
          </cell>
          <cell r="G28">
            <v>2</v>
          </cell>
          <cell r="H28">
            <v>2</v>
          </cell>
          <cell r="I28">
            <v>1</v>
          </cell>
          <cell r="J28">
            <v>6.5</v>
          </cell>
          <cell r="K28">
            <v>1</v>
          </cell>
          <cell r="L28">
            <v>100000</v>
          </cell>
          <cell r="M28">
            <v>5</v>
          </cell>
          <cell r="N28">
            <v>3</v>
          </cell>
          <cell r="O28"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
 Szacunkowe koszty wdrożenia działania wynoszą 100000 PLN.
Zgodnie z założoną metodyką, odnosząc tę wartość do przyjętej 5-stopniowej skali oceny, gdzie 1 oznacza bardzo wysoki, a 5 bardzo niski koszt wdrożenia, działanie otrzymało wynikową ocenę 5.
Ostatecznie, uwzględniając wyniki analizy jakościowej oraz szacowane koszty, pod względem efektywności kosztowej działanie oceniono na 3 (w 5-stopniowej skali, gdzie 1 oznacza bardzo niską, a 5 bardzo wysoką efektywność kosztową).</v>
          </cell>
          <cell r="P28" t="str">
            <v>Dla działania nie została przeprowadzona analiza ilościowa.</v>
          </cell>
          <cell r="Q28"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6,5. W przełożeniu tego wyniku na 5-stopniową skalę, gdzie 1 oznacza bardzo niską, a 5 bardzo wysoką efektywność dało ocenę 1.</v>
          </cell>
          <cell r="R28" t="str">
            <v>Szacunkowe koszty wdrożenia działania wynoszą 100000 PLN.
Zgodnie z założoną metodyką, odnosząc tę wartość do przyjętej 5-stopniowej skali oceny, gdzie 1 oznacza bardzo wysoki, a 5 bardzo niski koszt wdrożenia, działanie otrzymało wynikową ocenę 5.</v>
          </cell>
          <cell r="S28" t="str">
            <v>Ostatecznie, uwzględniając wyniki analizy jakościowej oraz szacowane koszty, pod względem efektywności kosztowej działanie oceniono na 3 (w 5-stopniowej skali, gdzie 1 oznacza bardzo niską, a 5 bardzo wysoką efektywność kosztową).</v>
          </cell>
          <cell r="T28">
            <v>0</v>
          </cell>
          <cell r="U28" t="str">
            <v>Dla działania nie została przeprowadzona analiza ilościowa.</v>
          </cell>
          <cell r="V28" t="str">
            <v xml:space="preserve"> </v>
          </cell>
          <cell r="W28" t="str">
            <v>Szacunkowe koszty wdrożenia działania wynoszą 100000 PLN
Żródło oszacowania kosztów:Założenia własne</v>
          </cell>
          <cell r="X28" t="str">
            <v>Założenia do szacunku kosztów:
Koszty obejmować będą działania związane z akcjami edukacyjnymi.</v>
          </cell>
        </row>
        <row r="29">
          <cell r="C29" t="str">
            <v>KTM21_1</v>
          </cell>
          <cell r="D29" t="str">
            <v>Modernizacja składu MPS w kompleksie wojskowym K-4001 Gdynia</v>
          </cell>
          <cell r="E29">
            <v>0</v>
          </cell>
          <cell r="F29">
            <v>1</v>
          </cell>
          <cell r="G29">
            <v>1</v>
          </cell>
          <cell r="H29">
            <v>1</v>
          </cell>
          <cell r="I29">
            <v>4</v>
          </cell>
          <cell r="J29">
            <v>6</v>
          </cell>
          <cell r="K29">
            <v>1</v>
          </cell>
          <cell r="L29">
            <v>52000000</v>
          </cell>
          <cell r="M29">
            <v>4</v>
          </cell>
          <cell r="N29">
            <v>3</v>
          </cell>
          <cell r="O29"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52000000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29" t="str">
            <v>Dla działania nie została przeprowadzona analiza ilościowa.</v>
          </cell>
          <cell r="Q29"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29" t="str">
            <v>Szacunkowe koszty wdrożenia działania wynoszą 52000000 PLN.
Zgodnie z założoną metodyką, odnosząc tę wartość do przyjętej 5-stopniowej skali oceny, gdzie 1 oznacza bardzo wysoki, a 5 bardzo niski koszt wdrożenia, działanie otrzymało wynikową ocenę 4.</v>
          </cell>
          <cell r="S29" t="str">
            <v>Ostatecznie, uwzględniając wyniki analizy jakościowej oraz szacowane koszty, pod względem efektywności kosztowej działanie oceniono na 3 (w 5-stopniowej skali, gdzie 1 oznacza bardzo niską, a 5 bardzo wysoką efektywność kosztową).</v>
          </cell>
          <cell r="T29">
            <v>0</v>
          </cell>
          <cell r="U29" t="str">
            <v>Dla działania nie została przeprowadzona analiza ilościowa.</v>
          </cell>
          <cell r="V29" t="str">
            <v xml:space="preserve"> </v>
          </cell>
          <cell r="W29" t="str">
            <v>Szacunkowe koszty wdrożenia działania wynoszą 52000000 PLN
Żródło oszacowania kosztów:Działanie zostało zgłoszone przez MON.</v>
          </cell>
          <cell r="X29" t="str">
            <v xml:space="preserve">Założenia do szacunku kosztów:
Koszt działania oszacowany został przez Ministerstwo Obrony Narodowej. </v>
          </cell>
        </row>
        <row r="30">
          <cell r="C30" t="str">
            <v>KTM21_2</v>
          </cell>
          <cell r="D30" t="str">
            <v>Modernizacja bazy MPS</v>
          </cell>
          <cell r="E30">
            <v>0</v>
          </cell>
          <cell r="F30">
            <v>1</v>
          </cell>
          <cell r="G30">
            <v>1</v>
          </cell>
          <cell r="H30">
            <v>1</v>
          </cell>
          <cell r="I30">
            <v>4</v>
          </cell>
          <cell r="J30">
            <v>6</v>
          </cell>
          <cell r="K30">
            <v>1</v>
          </cell>
          <cell r="L30">
            <v>17000000</v>
          </cell>
          <cell r="M30">
            <v>4</v>
          </cell>
          <cell r="N30">
            <v>3</v>
          </cell>
          <cell r="O3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17000000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0" t="str">
            <v>Dla działania nie została przeprowadzona analiza ilościowa.</v>
          </cell>
          <cell r="Q3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0" t="str">
            <v>Szacunkowe koszty wdrożenia działania wynoszą 17000000 PLN.
Zgodnie z założoną metodyką, odnosząc tę wartość do przyjętej 5-stopniowej skali oceny, gdzie 1 oznacza bardzo wysoki, a 5 bardzo niski koszt wdrożenia, działanie otrzymało wynikową ocenę 4.</v>
          </cell>
          <cell r="S30" t="str">
            <v>Ostatecznie, uwzględniając wyniki analizy jakościowej oraz szacowane koszty, pod względem efektywności kosztowej działanie oceniono na 3 (w 5-stopniowej skali, gdzie 1 oznacza bardzo niską, a 5 bardzo wysoką efektywność kosztową).</v>
          </cell>
          <cell r="T30">
            <v>0</v>
          </cell>
          <cell r="U30" t="str">
            <v>Dla działania nie została przeprowadzona analiza ilościowa.</v>
          </cell>
          <cell r="V30" t="str">
            <v xml:space="preserve"> </v>
          </cell>
          <cell r="W30" t="str">
            <v>Szacunkowe koszty wdrożenia działania wynoszą 17000000 PLN
Żródło oszacowania kosztów:Działanie zostało zgłoszone przez MON.</v>
          </cell>
          <cell r="X30" t="str">
            <v xml:space="preserve">Założenia do szacunku kosztów:
Koszt działania oszacowany został przez Ministerstwo Obrony Narodowej. </v>
          </cell>
        </row>
        <row r="31">
          <cell r="C31" t="str">
            <v>KTM21_3</v>
          </cell>
          <cell r="D31" t="str">
            <v>Przebudowa infrastruktury towarzyszącej kompleksu wraz z przebudową sieci podziemnej</v>
          </cell>
          <cell r="E31">
            <v>0</v>
          </cell>
          <cell r="F31">
            <v>1</v>
          </cell>
          <cell r="G31">
            <v>1</v>
          </cell>
          <cell r="H31">
            <v>1</v>
          </cell>
          <cell r="I31">
            <v>4</v>
          </cell>
          <cell r="J31">
            <v>6</v>
          </cell>
          <cell r="K31">
            <v>1</v>
          </cell>
          <cell r="L31">
            <v>15000000</v>
          </cell>
          <cell r="M31">
            <v>4</v>
          </cell>
          <cell r="N31">
            <v>3</v>
          </cell>
          <cell r="O3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
 Szacunkowe koszty wdrożenia działania wynoszą 15000000 PLN.
Zgodnie z założoną metodyką, odnosząc tę wartość do przyjętej 5-stopniowej skali oceny, gdzie 1 oznacza bardzo wysoki, a 5 bardzo niski koszt wdrożenia, działanie otrzymało wynikową ocenę 4.
Ostatecznie, uwzględniając wyniki analizy jakościowej oraz szacowane koszty, pod względem efektywności kosztowej działanie oceniono na 3 (w 5-stopniowej skali, gdzie 1 oznacza bardzo niską, a 5 bardzo wysoką efektywność kosztową).</v>
          </cell>
          <cell r="P31" t="str">
            <v>Dla działania nie została przeprowadzona analiza ilościowa.</v>
          </cell>
          <cell r="Q3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6. W przełożeniu tego wyniku na 5-stopniową skalę, gdzie 1 oznacza bardzo niską, a 5 bardzo wysoką efektywność dało ocenę 1.</v>
          </cell>
          <cell r="R31" t="str">
            <v>Szacunkowe koszty wdrożenia działania wynoszą 15000000 PLN.
Zgodnie z założoną metodyką, odnosząc tę wartość do przyjętej 5-stopniowej skali oceny, gdzie 1 oznacza bardzo wysoki, a 5 bardzo niski koszt wdrożenia, działanie otrzymało wynikową ocenę 4.</v>
          </cell>
          <cell r="S31" t="str">
            <v>Ostatecznie, uwzględniając wyniki analizy jakościowej oraz szacowane koszty, pod względem efektywności kosztowej działanie oceniono na 3 (w 5-stopniowej skali, gdzie 1 oznacza bardzo niską, a 5 bardzo wysoką efektywność kosztową).</v>
          </cell>
          <cell r="T31">
            <v>0</v>
          </cell>
          <cell r="U31" t="str">
            <v>Dla działania nie została przeprowadzona analiza ilościowa.</v>
          </cell>
          <cell r="V31" t="str">
            <v xml:space="preserve"> </v>
          </cell>
          <cell r="W31" t="str">
            <v>Szacunkowe koszty wdrożenia działania wynoszą 15000000 PLN
Żródło oszacowania kosztów:Działanie zostało zgłoszone przez MON.</v>
          </cell>
          <cell r="X31" t="str">
            <v xml:space="preserve">Założenia do szacunku kosztów:
Koszt działania oszacowany został przez Ministerstwo Obrony Narodowej. </v>
          </cell>
        </row>
        <row r="32">
          <cell r="C32" t="str">
            <v>KTM38_1</v>
          </cell>
          <cell r="D32" t="str">
            <v>Zwiększenie zasięgu obszarów, gdzie zakazane jest trałowanie - wraz z opracowaniem narzędzi kontrolnych</v>
          </cell>
          <cell r="E32">
            <v>0</v>
          </cell>
          <cell r="F32">
            <v>1</v>
          </cell>
          <cell r="G32">
            <v>2</v>
          </cell>
          <cell r="H32">
            <v>2</v>
          </cell>
          <cell r="I32">
            <v>2</v>
          </cell>
          <cell r="J32">
            <v>7</v>
          </cell>
          <cell r="K32">
            <v>2</v>
          </cell>
          <cell r="L32">
            <v>165989000</v>
          </cell>
          <cell r="M32">
            <v>2</v>
          </cell>
          <cell r="N32">
            <v>2</v>
          </cell>
          <cell r="O32"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Szacunkowe koszty wdrożenia działania wynoszą 165989000 PLN.
Zgodnie z założoną metodyką, odnosząc tę wartość do przyjętej 5-stopniowej skali oceny, gdzie 1 oznacza bardzo wysoki, a 5 bardzo niski koszt wdrożenia, działanie otrzymało wynikową ocenę 2.
Ostatecznie, uwzględniając wyniki analizy jakościowej oraz szacowane koszty, pod względem efektywności kosztowej działanie oceniono na 2 (w 5-stopniowej skali, gdzie 1 oznacza bardzo niską, a 5 bardzo wysoką efektywność kosztową).</v>
          </cell>
          <cell r="P32" t="str">
            <v>Dla działania nie została przeprowadzona analiza ilościowa.</v>
          </cell>
          <cell r="Q32"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32" t="str">
            <v>Szacunkowe koszty wdrożenia działania wynoszą 165989000 PLN.
Zgodnie z założoną metodyką, odnosząc tę wartość do przyjętej 5-stopniowej skali oceny, gdzie 1 oznacza bardzo wysoki, a 5 bardzo niski koszt wdrożenia, działanie otrzymało wynikową ocenę 2.</v>
          </cell>
          <cell r="S32" t="str">
            <v>Ostatecznie, uwzględniając wyniki analizy jakościowej oraz szacowane koszty, pod względem efektywności kosztowej działanie oceniono na 2 (w 5-stopniowej skali, gdzie 1 oznacza bardzo niską, a 5 bardzo wysoką efektywność kosztową).</v>
          </cell>
          <cell r="T32">
            <v>0</v>
          </cell>
          <cell r="U32" t="str">
            <v>Dla działania nie została przeprowadzona analiza ilościowa.</v>
          </cell>
          <cell r="V32" t="str">
            <v xml:space="preserve"> </v>
          </cell>
          <cell r="W32" t="str">
            <v>Szacunkowe koszty wdrożenia działania wynoszą 165989000 PLN
Żródło oszacowania kosztów:"Wiadomości rybackie" nr 7-8(206) lipiec-sierpień 2015 pismo Morskiego Instytutu Rybackiego - PIB</v>
          </cell>
          <cell r="X32" t="str">
            <v xml:space="preserve">Założenia do szacunku kosztów:
Przyjęto założenie, że w wyniku wydłużenia strefy ograniczającej trałowanie wzrosną: 1) koszty paliwa statków prowadzących połowy włokami dennymi o 30%, , gdyż będą wypływały dalej, z równoczesnym wygaszaniem trałowania, 2) koszty remontów statków o 50% ze względu na przystosowanie statków na połowy pelagiczne. Z kolei przychody statków prowadzących połowy włokami dennymi spadną o 10%. W 2013r.  Przychody statków wyniosły 39 833 000 PLN, koszty paliwa wyniosły 11 640 PLN, a koszty remontów 3 755 000 PLN.  Koszty roczne ograniczenia trałowania wyniosą: 15 132 PLN (koszty paliwa powiększone o 30% w stosunku do kosztów z 2013r.) + 5 632 500 PLN (koszty remontów powiększone o 50% w stosunku do kosztów z 2013r.) + 35 849 700 PLN (przychody pomniejszone o 10% w stosunku do kosztów z 2013r.) = 41 497 332 PLN/rok x 4 lata = 165 989 328 PLN </v>
          </cell>
        </row>
        <row r="33">
          <cell r="C33" t="str">
            <v>KTM37_3</v>
          </cell>
          <cell r="D33" t="str">
            <v>Plan ratowania zwierząt, które ucierpiały w wyniku rozlewów olejowych.</v>
          </cell>
          <cell r="E33">
            <v>0</v>
          </cell>
          <cell r="F33" t="str">
            <v xml:space="preserve">brak cba </v>
          </cell>
          <cell r="G33" t="str">
            <v xml:space="preserve">brak cba </v>
          </cell>
          <cell r="H33" t="str">
            <v xml:space="preserve">brak cba </v>
          </cell>
          <cell r="I33" t="str">
            <v xml:space="preserve">brak cba </v>
          </cell>
          <cell r="J33" t="str">
            <v>brak cba</v>
          </cell>
          <cell r="K33" t="str">
            <v>brak oceny</v>
          </cell>
          <cell r="L33">
            <v>300000</v>
          </cell>
          <cell r="M33">
            <v>5</v>
          </cell>
          <cell r="N33" t="str">
            <v>brak oceny</v>
          </cell>
          <cell r="O33"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3" t="str">
            <v>Dla działania nie została przeprowadzona analiza ilościowa.</v>
          </cell>
          <cell r="Q33" t="str">
            <v>Nie przeprowadzono analizy jakościowej.</v>
          </cell>
          <cell r="R33"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3" t="str">
            <v>Z uwagi na brak analizy jakościowej nie dokonano oceny efektywności kosztowej</v>
          </cell>
          <cell r="T33" t="str">
            <v>opracowanie studialne</v>
          </cell>
          <cell r="U33" t="str">
            <v>Dla działania nie została przeprowadzona analiza ilościowa.</v>
          </cell>
          <cell r="V33" t="str">
            <v xml:space="preserve"> </v>
          </cell>
          <cell r="W33" t="str">
            <v>Szacunkowe koszty wdrożenia działania wynoszą 300000 PLN
Żródło oszacowania kosztów: BRAK</v>
          </cell>
          <cell r="X33" t="str">
            <v xml:space="preserve">Założenia do szacunku kosztów:
Koszt opracowanie planu to ok. 300 000 PLN. Informacyjnie: można szacować roczny koszt usuwania wycieków z Morza Bałtyckiego na podstawie danych za 2013r z rocznika statystycznego o ilości wycieków w tonach na Morzu Bałtyckim i średnim koszcie usuwania awarii w Estonii wynoszącym 5,8 EUR/l. </v>
          </cell>
        </row>
        <row r="34">
          <cell r="C34" t="str">
            <v>KTM37_4</v>
          </cell>
          <cell r="D34" t="str">
            <v>Prowadzenie badań stanu zasobów ryb w morskich wodach wewnętrznych</v>
          </cell>
          <cell r="E34">
            <v>0</v>
          </cell>
          <cell r="F34" t="str">
            <v>brak cba</v>
          </cell>
          <cell r="G34" t="str">
            <v xml:space="preserve">brak cba </v>
          </cell>
          <cell r="H34" t="str">
            <v xml:space="preserve">brak cba </v>
          </cell>
          <cell r="I34" t="str">
            <v xml:space="preserve">brak cba </v>
          </cell>
          <cell r="J34" t="str">
            <v>brak cba</v>
          </cell>
          <cell r="K34" t="str">
            <v>brak oceny</v>
          </cell>
          <cell r="L34">
            <v>1000000</v>
          </cell>
          <cell r="M34">
            <v>5</v>
          </cell>
          <cell r="N34" t="str">
            <v>brak oceny</v>
          </cell>
          <cell r="O34" t="str">
            <v>Dla działania nie została przeprowadzona analiza ilościowa.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4" t="str">
            <v>Dla działania nie została przeprowadzona analiza ilościowa.</v>
          </cell>
          <cell r="Q34" t="str">
            <v>Nie przeprowadzono analizy jakościowej.</v>
          </cell>
          <cell r="R3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34" t="str">
            <v>Z uwagi na brak analizy jakościowej nie dokonano oceny efektywności kosztowej</v>
          </cell>
          <cell r="T34" t="str">
            <v>opracowanie badawczo - monitoringowe</v>
          </cell>
          <cell r="U34" t="str">
            <v>Dla działania nie została przeprowadzona analiza ilościowa.</v>
          </cell>
          <cell r="V34" t="str">
            <v xml:space="preserve"> </v>
          </cell>
          <cell r="W34" t="str">
            <v>Szacunkowe koszty wdrożenia działania wynoszą 1000000 PLN
Żródło oszacowania kosztów:Proposed UK Targets for achieving GES and Cost-Benefit
Analysis for the MSFD: Final Report, February 2012</v>
          </cell>
          <cell r="X34" t="str">
            <v>Założenia do szacunku kosztów:
Idąc przykładem Wielkiej Brytanii, nie ma tam jednego konkretnego organu zajmującego się wszystkimi czynnościami kontrolnymi (monitoringiem). Czynności te stanowią wspólny wysiłek różnych organizacji, w skład których wchodzą m.in. Cafas, JNCC i the  Environment Agency and Marine Scotland. Monitorowanie jest dodatkową wytyczną dla MSFD, który obejmuje wskaźniki oraz problemy, które nie są wymagane przez inne zobowiązania/prawodawstwa, ale pozwalają na dostarczenie wielu informacji na temat statusu/wskaźnika cechy (np. czy osiągnięto cel czy też nie).
Szacunkowe koszty dla działań monitorujących dotyczących elementów bioróżnorodności, aby spełnić wymagania zestawiają się następująco: 
• Monitorowanie w celu poprawy informacji na temat dna morza (np. tworzenie map dna morskiego, zwiększanie danych z ankiet), koszty oszacowano na kwotę od £ 1,8 – 3,6 milionów 
• Rozszerzanie programu monitoringu w celu zwiększenia zasięgu przestrzennego oraz reprezentatywności (uzyskanie dokładniejszych informacji o komponencie), w skład którego wchodzi: monitorowanie zooplanktonu – koszt ok. £ 150 000 rocznie; poszerzenie miesięcznych badań w zakresie ciągłej rejestracji planktonu – koszt ok. £ 210 000 rocznie; monitoring pico planktonu morskiego (zawierającego szkodliwe gatunki glonów bloom) – koszty minimalne to ok. £ 600 000 rocznie 
• Rozbudowa monitoringu w celu poprawy informacji na temat siedlisk międzynarodowych – koszt ok. £ 100 000
W Wielkiej Brytanii koszty dla działań monitorujących różnorodność biologiczną, które są bezpośrednio przyporządkowane MSFD zestawiono poniżej. Uwidacznia to znaczne potencjalne koszty dla nowej działalności kontrolnej, a w szczególności w odniesieniu do dna morskiego. Należą do nich programy monitorowania, które są bezpośrednio skierowanie dla oceny cechy ciśnienia, natomiast zebrane informacje pozwolą również na lepszy wgląd do cech różnorodności biologicznej oraz ich wskaźników. Poniższe działania nie stanowią jednak wyczerpującej liczby działań monitorujących, zestawione działania pokazują koszty bieżące monitoringu oszacowane w Wielkiej Brytanii. W skład tych działań wchodzi: 
• Monitorowanie kolonii lądowych ptaków morskich – koszt poniżej £ 100 000 rocznie,
• Monitoring na morzu skupisk ptaków wodnych – koszt powyżej £ 100 000 rocznie, 
• Gromadzenie danych dotyczących rybołówstwa – koszt ok. £ 1 217 000 rocznie
• Monitoring biotoksyn w skorupiakach – koszt ok. £ 1 769 000 rocznie.</v>
          </cell>
        </row>
        <row r="35">
          <cell r="C35" t="str">
            <v>KTM38_2</v>
          </cell>
          <cell r="D35" t="str">
            <v>Ustanowienie stref wyłączonych z zagospodarowania w planie zagospodarowania przestrzennego obszarów morskich</v>
          </cell>
          <cell r="E35">
            <v>0</v>
          </cell>
          <cell r="F35" t="str">
            <v xml:space="preserve">brak cba </v>
          </cell>
          <cell r="G35" t="str">
            <v xml:space="preserve">brak cba </v>
          </cell>
          <cell r="H35" t="str">
            <v xml:space="preserve">brak cba </v>
          </cell>
          <cell r="I35" t="str">
            <v xml:space="preserve">brak cba </v>
          </cell>
          <cell r="J35" t="str">
            <v>brak cba</v>
          </cell>
          <cell r="K35" t="str">
            <v>brak oceny</v>
          </cell>
          <cell r="L35" t="str">
            <v>ND</v>
          </cell>
          <cell r="M35" t="str">
            <v>brak danych</v>
          </cell>
          <cell r="N35" t="str">
            <v>brak oceny</v>
          </cell>
          <cell r="O35" t="str">
            <v>Dla działania nie została przeprowadzona analiza ilościowa.
Nie przeprowadzono analizy jakościowej.
 Koszt nieznany, zależny od ilości i powierzchni stref wyłączonych z zagospodarowania
Z uwagi na brak analizy jakościowej oraz brak możliwości oszacowania kosztów działania nie dokonano oceny efektywności kosztowej.</v>
          </cell>
          <cell r="P35" t="str">
            <v>Dla działania nie została przeprowadzona analiza ilościowa.</v>
          </cell>
          <cell r="Q35" t="str">
            <v>Nie przeprowadzono analizy jakościowej.</v>
          </cell>
          <cell r="R35" t="str">
            <v>Koszt nieznany, zależny od ilości i powierzchni stref wyłączonych z zagospodarowania</v>
          </cell>
          <cell r="S35" t="str">
            <v>Z uwagi na brak analizy jakościowej oraz brak możliwości oszacowania kosztów działania nie dokonano oceny efektywności kosztowej.</v>
          </cell>
          <cell r="T35" t="str">
            <v>opracowanie studialne</v>
          </cell>
          <cell r="U35" t="str">
            <v>Dla działania nie została przeprowadzona analiza ilościowa.</v>
          </cell>
          <cell r="V35" t="str">
            <v xml:space="preserve"> </v>
          </cell>
          <cell r="W35" t="str">
            <v>Nie oszacowano kosztów wdrożenia działania</v>
          </cell>
          <cell r="X35" t="str">
            <v>Założenia do szacunku kosztów:
Koszt nieznany, zależny od ilości i powierzchni stref wyłączonych z zagospodarowania</v>
          </cell>
        </row>
        <row r="36">
          <cell r="C36" t="str">
            <v>KTM38_3</v>
          </cell>
          <cell r="D36" t="str">
            <v xml:space="preserve">Kontrola zgodności decyzji administracyjnych z zapisami planu zagospodarownia przestrzennego obszarów morskich </v>
          </cell>
          <cell r="E36">
            <v>0</v>
          </cell>
          <cell r="F36" t="str">
            <v>brak cba</v>
          </cell>
          <cell r="G36" t="str">
            <v>brak cba</v>
          </cell>
          <cell r="H36" t="str">
            <v>brak cba</v>
          </cell>
          <cell r="I36" t="str">
            <v>brak cba</v>
          </cell>
          <cell r="J36" t="str">
            <v>brak cba</v>
          </cell>
          <cell r="K36" t="str">
            <v>brak oceny</v>
          </cell>
          <cell r="L36" t="str">
            <v>ND</v>
          </cell>
          <cell r="M36" t="str">
            <v>brak danych</v>
          </cell>
          <cell r="N36" t="str">
            <v>brak oceny</v>
          </cell>
          <cell r="O36" t="str">
            <v>Dla działania nie została przeprowadzona analiza ilościowa.
Nie przeprowadzono analizy jakościowej.
 Nie przewiduje się dodatkowego kosztu tego działania, z uwagi na jego specyfikę
Z uwagi na brak analizy jakościowej oraz brak możliwości oszacowania kosztów działania nie dokonano oceny efektywności kosztowej.</v>
          </cell>
          <cell r="P36" t="str">
            <v>Dla działania nie została przeprowadzona analiza ilościowa.</v>
          </cell>
          <cell r="Q36" t="str">
            <v>Nie przeprowadzono analizy jakościowej.</v>
          </cell>
          <cell r="R36" t="str">
            <v>Nie przewiduje się dodatkowego kosztu tego działania, z uwagi na jego specyfikę</v>
          </cell>
          <cell r="S36" t="str">
            <v>Z uwagi na brak analizy jakościowej oraz brak możliwości oszacowania kosztów działania nie dokonano oceny efektywności kosztowej.</v>
          </cell>
          <cell r="T36" t="str">
            <v>opracowanie analityczno- prawne</v>
          </cell>
          <cell r="U36" t="str">
            <v>Dla działania nie została przeprowadzona analiza ilościowa.</v>
          </cell>
          <cell r="V36" t="str">
            <v xml:space="preserve"> </v>
          </cell>
          <cell r="W36" t="str">
            <v>Nie oszacowano kosztów wdrożenia działania</v>
          </cell>
          <cell r="X36" t="str">
            <v>Założenia do szacunku kosztów:
Nie przewiduje się dodatkowego kosztu tego działania, z uwagi na jego specyfikę</v>
          </cell>
        </row>
        <row r="37">
          <cell r="C37" t="str">
            <v xml:space="preserve"> KTM34_2</v>
          </cell>
          <cell r="D37" t="str">
            <v xml:space="preserve">Identyfikacja oraz analiza dróg niezamierzonego wprowadzania lub rozprzestrzeniania się inwazyjnych gatunków obcych stwarzających zagrożenie dla Unii Europejskiej, na terytorium kraju z uwzględnieniem wód morskich
</v>
          </cell>
          <cell r="E37">
            <v>0</v>
          </cell>
          <cell r="F37" t="str">
            <v>brak cba</v>
          </cell>
          <cell r="G37" t="str">
            <v>brak cba</v>
          </cell>
          <cell r="H37" t="str">
            <v>brak cba</v>
          </cell>
          <cell r="I37" t="str">
            <v>brak cba</v>
          </cell>
          <cell r="J37" t="str">
            <v>brak cba</v>
          </cell>
          <cell r="K37" t="str">
            <v>brak oceny</v>
          </cell>
          <cell r="L37">
            <v>300000</v>
          </cell>
          <cell r="M37">
            <v>5</v>
          </cell>
          <cell r="N37" t="str">
            <v>brak oceny</v>
          </cell>
          <cell r="O37"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7" t="str">
            <v>Dla działania nie została przeprowadzona analiza ilościowa.</v>
          </cell>
          <cell r="Q37" t="str">
            <v>Nie przeprowadzono analizy jakościowej.</v>
          </cell>
          <cell r="R37" t="str">
            <v>Szacunkowe koszty wdrożenia działania wynoszą 300000 PLN.
Zgodnie z założoną metodyką, odnosząc tę wartość do przyjętej 5-stopniowej skali oceny, gdzie 1 oznacza bardzo wysoki, a 5 bardzo niski koszt wdrożenia, działanie otrzymało wynikową ocenę 5.</v>
          </cell>
          <cell r="S37" t="str">
            <v>Z uwagi na brak analizy jakościowej nie dokonano oceny efektywności kosztowej</v>
          </cell>
          <cell r="T37" t="str">
            <v>opracowanie studialne</v>
          </cell>
          <cell r="U37" t="str">
            <v>Dla działania nie została przeprowadzona analiza ilościowa.</v>
          </cell>
          <cell r="V37" t="str">
            <v xml:space="preserve"> </v>
          </cell>
          <cell r="W37" t="str">
            <v>Szacunkowe koszty wdrożenia działania wynoszą 300000 PLN
Żródło oszacowania kosztów: BRAK</v>
          </cell>
          <cell r="X37" t="str">
            <v>Założenia do szacunku kosztów:
Koszty wykonania opracowania studialnego</v>
          </cell>
        </row>
        <row r="38">
          <cell r="C38" t="str">
            <v>KTM34_4</v>
          </cell>
          <cell r="D38" t="str">
            <v>Wdrożenie wytycznych IMO dotyczących praktyki kontroli i zarządzania 'biofoulingiem' (systemy przeciwporostowe na statkach)</v>
          </cell>
          <cell r="E38">
            <v>0</v>
          </cell>
          <cell r="F38" t="str">
            <v>brak cba</v>
          </cell>
          <cell r="G38" t="str">
            <v>brak cba</v>
          </cell>
          <cell r="H38" t="str">
            <v>brak cba</v>
          </cell>
          <cell r="I38" t="str">
            <v>brak cba</v>
          </cell>
          <cell r="J38" t="str">
            <v>brak cba</v>
          </cell>
          <cell r="K38" t="str">
            <v>brak oceny</v>
          </cell>
          <cell r="L38">
            <v>133500000</v>
          </cell>
          <cell r="M38">
            <v>3</v>
          </cell>
          <cell r="N38" t="str">
            <v>brak oceny</v>
          </cell>
          <cell r="O38" t="str">
            <v>Dla działania nie została przeprowadzona analiza ilościowa.
Nie przeprowadzono analizy jakościowej.
 Szacunkowe koszty wdrożenia działania wynoszą 133500000 PLN.
Zgodnie z założoną metodyką, odnosząc tę wartość do przyjętej 5-stopniowej skali oceny, gdzie 1 oznacza bardzo wysoki, a 5 bardzo niski koszt wdrożenia, działanie otrzymało wynikową ocenę 3.
Z uwagi na brak analizy jakościowej nie dokonano oceny efektywności kosztowej</v>
          </cell>
          <cell r="P38" t="str">
            <v>Dla działania nie została przeprowadzona analiza ilościowa.</v>
          </cell>
          <cell r="Q38" t="str">
            <v>Nie przeprowadzono analizy jakościowej.</v>
          </cell>
          <cell r="R38" t="str">
            <v>Szacunkowe koszty wdrożenia działania wynoszą 133500000 PLN.
Zgodnie z założoną metodyką, odnosząc tę wartość do przyjętej 5-stopniowej skali oceny, gdzie 1 oznacza bardzo wysoki, a 5 bardzo niski koszt wdrożenia, działanie otrzymało wynikową ocenę 3.</v>
          </cell>
          <cell r="S38" t="str">
            <v>Z uwagi na brak analizy jakościowej nie dokonano oceny efektywności kosztowej</v>
          </cell>
          <cell r="T38" t="str">
            <v>opracowanie administracyjne, prawne, edukacyjne</v>
          </cell>
          <cell r="U38" t="str">
            <v>Dla działania nie została przeprowadzona analiza ilościowa.</v>
          </cell>
          <cell r="V38" t="str">
            <v xml:space="preserve"> </v>
          </cell>
          <cell r="W38" t="str">
            <v>Szacunkowe koszty wdrożenia działania wynoszą 133500000 PLN
Żródło oszacowania kosztów: BRAK</v>
          </cell>
          <cell r="X38" t="str">
            <v xml:space="preserve">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ell>
        </row>
        <row r="39">
          <cell r="C39" t="str">
            <v xml:space="preserve"> KTM34_5</v>
          </cell>
          <cell r="D39" t="str">
            <v>Opracowanie planów działania w celu zmniejszenia wpływu gatunków inwazyjnych, wraz z okresleniem stanu obecnego zagrożenia ze strony gatunków obcych</v>
          </cell>
          <cell r="E39">
            <v>0</v>
          </cell>
          <cell r="F39" t="str">
            <v>brak cba</v>
          </cell>
          <cell r="G39" t="str">
            <v>brak cba</v>
          </cell>
          <cell r="H39" t="str">
            <v>brak cba</v>
          </cell>
          <cell r="I39" t="str">
            <v>brak cba</v>
          </cell>
          <cell r="J39" t="str">
            <v>brak cba</v>
          </cell>
          <cell r="K39" t="str">
            <v>brak oceny</v>
          </cell>
          <cell r="L39">
            <v>500000</v>
          </cell>
          <cell r="M39">
            <v>5</v>
          </cell>
          <cell r="N39" t="str">
            <v>brak oceny</v>
          </cell>
          <cell r="O39"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39" t="str">
            <v>Dla działania nie została przeprowadzona analiza ilościowa.</v>
          </cell>
          <cell r="Q39" t="str">
            <v>Nie przeprowadzono analizy jakościowej.</v>
          </cell>
          <cell r="R39" t="str">
            <v>Szacunkowe koszty wdrożenia działania wynoszą 500000 PLN.
Zgodnie z założoną metodyką, odnosząc tę wartość do przyjętej 5-stopniowej skali oceny, gdzie 1 oznacza bardzo wysoki, a 5 bardzo niski koszt wdrożenia, działanie otrzymało wynikową ocenę 5.</v>
          </cell>
          <cell r="S39" t="str">
            <v>Z uwagi na brak analizy jakościowej nie dokonano oceny efektywności kosztowej</v>
          </cell>
          <cell r="T39" t="str">
            <v>opracowanie studialne</v>
          </cell>
          <cell r="U39" t="str">
            <v>Dla działania nie została przeprowadzona analiza ilościowa.</v>
          </cell>
          <cell r="V39" t="str">
            <v xml:space="preserve"> </v>
          </cell>
          <cell r="W39" t="str">
            <v>Szacunkowe koszty wdrożenia działania wynoszą 500000 PLN
Żródło oszacowania kosztów: BRAK</v>
          </cell>
          <cell r="X39" t="str">
            <v>Założenia do szacunku kosztów:
Koszt opracowania studialnego</v>
          </cell>
        </row>
        <row r="40">
          <cell r="C40" t="str">
            <v xml:space="preserve"> KTM34_8</v>
          </cell>
          <cell r="D40" t="str">
            <v>Zapobieżenia ucieczce gatunków obców z akwakultur</v>
          </cell>
          <cell r="E40">
            <v>0</v>
          </cell>
          <cell r="F40" t="str">
            <v>brak cba</v>
          </cell>
          <cell r="G40" t="str">
            <v>brak cba</v>
          </cell>
          <cell r="H40" t="str">
            <v>brak cba</v>
          </cell>
          <cell r="I40" t="str">
            <v>brak cba</v>
          </cell>
          <cell r="J40" t="str">
            <v>brak cba</v>
          </cell>
          <cell r="K40" t="str">
            <v>brak oceny</v>
          </cell>
          <cell r="L40">
            <v>200000</v>
          </cell>
          <cell r="M40">
            <v>5</v>
          </cell>
          <cell r="N40" t="str">
            <v>brak oceny</v>
          </cell>
          <cell r="O40"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0" t="str">
            <v>Dla działania nie została przeprowadzona analiza ilościowa.</v>
          </cell>
          <cell r="Q40" t="str">
            <v>Nie przeprowadzono analizy jakościowej.</v>
          </cell>
          <cell r="R40" t="str">
            <v>Szacunkowe koszty wdrożenia działania wynoszą 200000 PLN.
Zgodnie z założoną metodyką, odnosząc tę wartość do przyjętej 5-stopniowej skali oceny, gdzie 1 oznacza bardzo wysoki, a 5 bardzo niski koszt wdrożenia, działanie otrzymało wynikową ocenę 5.</v>
          </cell>
          <cell r="S40" t="str">
            <v>Z uwagi na brak analizy jakościowej nie dokonano oceny efektywności kosztowej</v>
          </cell>
          <cell r="T40" t="str">
            <v>opracowanie studialne</v>
          </cell>
          <cell r="U40" t="str">
            <v>Dla działania nie została przeprowadzona analiza ilościowa.</v>
          </cell>
          <cell r="V40" t="str">
            <v xml:space="preserve"> </v>
          </cell>
          <cell r="W40" t="str">
            <v>Szacunkowe koszty wdrożenia działania wynoszą 200000 PLN
Żródło oszacowania kosztów: BRAK</v>
          </cell>
          <cell r="X40" t="str">
            <v>Założenia do szacunku kosztów:
Koszt opracowania studialnego</v>
          </cell>
        </row>
        <row r="41">
          <cell r="C41" t="str">
            <v>KTM33_3</v>
          </cell>
          <cell r="D41" t="str">
            <v>Wspieranie dalszych działań podejmowanych na forum IMO w sprawie ustanowienia obszarów kontroli emisji tlenków azotu (NECA -NOx emission control area)</v>
          </cell>
          <cell r="E41">
            <v>0</v>
          </cell>
          <cell r="F41" t="str">
            <v>brak cba</v>
          </cell>
          <cell r="G41" t="str">
            <v>brak cba</v>
          </cell>
          <cell r="H41" t="str">
            <v>brak cba</v>
          </cell>
          <cell r="I41" t="str">
            <v>brak cba</v>
          </cell>
          <cell r="J41" t="str">
            <v>brak cba</v>
          </cell>
          <cell r="K41" t="str">
            <v>brak oceny</v>
          </cell>
          <cell r="L41">
            <v>0</v>
          </cell>
          <cell r="M41">
            <v>5</v>
          </cell>
          <cell r="N41" t="str">
            <v>brak oceny</v>
          </cell>
          <cell r="O41" t="str">
            <v>Dla działania nie została przeprowadzona analiza ilościowa.
Nie przeprowadzono analizy jakościowej.
 Nie oszacowano kosztów wdrożenia działania
Z uwagi na brak analizy jakościowej nie dokonano oceny efektywności kosztowej</v>
          </cell>
          <cell r="P41" t="str">
            <v>Dla działania nie została przeprowadzona analiza ilościowa.</v>
          </cell>
          <cell r="Q41" t="str">
            <v>Nie przeprowadzono analizy jakościowej.</v>
          </cell>
          <cell r="R41" t="str">
            <v>Nie oszacowano kosztów wdrożenia działania</v>
          </cell>
          <cell r="S41" t="str">
            <v>Z uwagi na brak analizy jakościowej nie dokonano oceny efektywności kosztowej</v>
          </cell>
          <cell r="T41" t="str">
            <v>działanie administracyjne</v>
          </cell>
          <cell r="U41" t="str">
            <v>Dla działania nie została przeprowadzona analiza ilościowa.</v>
          </cell>
          <cell r="V41" t="str">
            <v xml:space="preserve"> </v>
          </cell>
          <cell r="W41" t="str">
            <v>Nie oszacowano kosztów wdrożenia działania</v>
          </cell>
          <cell r="X41" t="str">
            <v xml:space="preserve"> </v>
          </cell>
        </row>
        <row r="42">
          <cell r="C42" t="str">
            <v>KTM1_5</v>
          </cell>
          <cell r="D42" t="str">
            <v>Rozpoznanie techniczno-ekonomicznej wykonalności ograniczenia ładunku biogenów odprowadzanego z wielkich aglomeracji kanalizacją deszczową</v>
          </cell>
          <cell r="E42" t="str">
            <v>ND</v>
          </cell>
          <cell r="F42" t="str">
            <v>brak cba</v>
          </cell>
          <cell r="G42" t="str">
            <v>brak cba</v>
          </cell>
          <cell r="H42" t="str">
            <v>brak cba</v>
          </cell>
          <cell r="I42" t="str">
            <v>brak cba</v>
          </cell>
          <cell r="J42" t="str">
            <v>brak cba</v>
          </cell>
          <cell r="K42" t="str">
            <v>brak oceny</v>
          </cell>
          <cell r="L42">
            <v>7000000</v>
          </cell>
          <cell r="M42">
            <v>5</v>
          </cell>
          <cell r="N42" t="str">
            <v>brak oceny</v>
          </cell>
          <cell r="O42" t="str">
            <v>Brak możliwości oszacowania korzyści
Nie przeprowadzono analizy jakościowej.
 Szacunkowe koszty wdrożenia działania wynoszą 7000000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2" t="str">
            <v>Brak możliwości oszacowania korzyści</v>
          </cell>
          <cell r="Q42" t="str">
            <v>Nie przeprowadzono analizy jakościowej.</v>
          </cell>
          <cell r="R42" t="str">
            <v>Szacunkowe koszty wdrożenia działania wynoszą 7000000 PLN.
Zgodnie z założoną metodyką, odnosząc tę wartość do przyjętej 5-stopniowej skali oceny, gdzie 1 oznacza bardzo wysoki, a 5 bardzo niski koszt wdrożenia, działanie otrzymało wynikową ocenę 5.</v>
          </cell>
          <cell r="S42" t="str">
            <v>Z uwagi na brak analizy jakościowej nie dokonano oceny efektywności kosztowej</v>
          </cell>
          <cell r="T42" t="str">
            <v>opracowanie studialne</v>
          </cell>
          <cell r="U42" t="str">
            <v>Dla działania przeprowadzono analizę ilościową.
Szacunkowe korzyści z wdrożenia działania wynoszą ND PLN
Żródło oszacowania korzyści:
Brak możliwości oszacowania</v>
          </cell>
          <cell r="V42" t="str">
            <v>Założenia do szacunku korzyści:
Brak możliwości oszacowania korzyści</v>
          </cell>
          <cell r="W42" t="str">
            <v>Szacunkowe koszty wdrożenia działania wynoszą 7000000 PLN
Żródło oszacowania kosztów: BRAK</v>
          </cell>
          <cell r="X42" t="str">
            <v>Założenia do szacunku kosztów:
Zakłada się przeprowadzenie analiz wykonalności techniczno-ekonomicznej ograniczenia wielkości ładunku substancji biogennych z powierzchni dużych miast przy opadach deszczu. Założono koszt na poziomie 7 mln PLN z uwagi na ilość miast, które byłyby objęte działaniem oraz konieczność przeprowadzenia badań i rozległość analiz.</v>
          </cell>
        </row>
        <row r="43">
          <cell r="C43" t="str">
            <v>KTM1_3</v>
          </cell>
          <cell r="D43" t="str">
            <v>Optymalizacja procesów technologicznych w istniejących oczyszczalniach komunalnych</v>
          </cell>
          <cell r="E43">
            <v>0</v>
          </cell>
          <cell r="F43" t="str">
            <v>brak cba</v>
          </cell>
          <cell r="G43" t="str">
            <v>brak cba</v>
          </cell>
          <cell r="H43" t="str">
            <v>brak cba</v>
          </cell>
          <cell r="I43" t="str">
            <v>brak cba</v>
          </cell>
          <cell r="J43" t="str">
            <v>brak cba</v>
          </cell>
          <cell r="K43" t="str">
            <v>brak oceny</v>
          </cell>
          <cell r="L43">
            <v>150000000</v>
          </cell>
          <cell r="M43">
            <v>2</v>
          </cell>
          <cell r="N43" t="str">
            <v>brak oceny</v>
          </cell>
          <cell r="O43" t="str">
            <v>Dla działania nie została przeprowadzona analiza ilościowa.
Nie przeprowadzono analizy jakościowej.
 Szacunkowe koszty wdrożenia działania wynoszą 150000000 PLN.
Zgodnie z założoną metodyką, odnosząc tę wartość do przyjętej 5-stopniowej skali oceny, gdzie 1 oznacza bardzo wysoki, a 5 bardzo niski koszt wdrożenia, działanie otrzymało wynikową ocenę 2.
Z uwagi na brak analizy jakościowej nie dokonano oceny efektywności kosztowej</v>
          </cell>
          <cell r="P43" t="str">
            <v>Dla działania nie została przeprowadzona analiza ilościowa.</v>
          </cell>
          <cell r="Q43" t="str">
            <v>Nie przeprowadzono analizy jakościowej.</v>
          </cell>
          <cell r="R43" t="str">
            <v>Szacunkowe koszty wdrożenia działania wynoszą 150000000 PLN.
Zgodnie z założoną metodyką, odnosząc tę wartość do przyjętej 5-stopniowej skali oceny, gdzie 1 oznacza bardzo wysoki, a 5 bardzo niski koszt wdrożenia, działanie otrzymało wynikową ocenę 2.</v>
          </cell>
          <cell r="S43" t="str">
            <v>Z uwagi na brak analizy jakościowej nie dokonano oceny efektywności kosztowej</v>
          </cell>
          <cell r="T43" t="str">
            <v>działanie administracyjne</v>
          </cell>
          <cell r="U43" t="str">
            <v>Dla działania nie została przeprowadzona analiza ilościowa.</v>
          </cell>
          <cell r="V43" t="str">
            <v xml:space="preserve"> </v>
          </cell>
          <cell r="W43" t="str">
            <v>Szacunkowe koszty wdrożenia działania wynoszą 150000000 PLN
Żródło oszacowania kosztów: BRAK</v>
          </cell>
          <cell r="X43" t="str">
            <v>Założenia do szacunku kosztów:
Koszt całkowity: około 150 000 000 zł
Udział funduszy ochrony środowiska i gospodarki wodnej: 100 000 000 zł</v>
          </cell>
        </row>
        <row r="44">
          <cell r="C44" t="str">
            <v>KTM1_2</v>
          </cell>
          <cell r="D44" t="str">
            <v>Ocena techniczno-ekonomicznej wykonalności zwiększenia redukcji azotu w wybranych oczyszczalniach ścieków przemysłu chemicznego</v>
          </cell>
          <cell r="E44" t="str">
            <v>ND</v>
          </cell>
          <cell r="F44" t="str">
            <v>brak cba</v>
          </cell>
          <cell r="G44" t="str">
            <v>brak cba</v>
          </cell>
          <cell r="H44" t="str">
            <v>brak cba</v>
          </cell>
          <cell r="I44" t="str">
            <v>brak cba</v>
          </cell>
          <cell r="J44" t="str">
            <v>brak cba</v>
          </cell>
          <cell r="K44" t="str">
            <v>brak oceny</v>
          </cell>
          <cell r="L44">
            <v>1000000</v>
          </cell>
          <cell r="M44">
            <v>5</v>
          </cell>
          <cell r="N44" t="str">
            <v>brak oceny</v>
          </cell>
          <cell r="O44" t="str">
            <v>Brak możliwości oszacowania korzyści
Nie przeprowadzono analizy jakościowej.
 Szacunkowe koszty wdrożenia działania wynoszą 1000000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4" t="str">
            <v>Brak możliwości oszacowania korzyści</v>
          </cell>
          <cell r="Q44" t="str">
            <v>Nie przeprowadzono analizy jakościowej.</v>
          </cell>
          <cell r="R44" t="str">
            <v>Szacunkowe koszty wdrożenia działania wynoszą 1000000 PLN.
Zgodnie z założoną metodyką, odnosząc tę wartość do przyjętej 5-stopniowej skali oceny, gdzie 1 oznacza bardzo wysoki, a 5 bardzo niski koszt wdrożenia, działanie otrzymało wynikową ocenę 5.</v>
          </cell>
          <cell r="S44" t="str">
            <v>Z uwagi na brak analizy jakościowej nie dokonano oceny efektywności kosztowej</v>
          </cell>
          <cell r="T44" t="str">
            <v>opracowanie studialne</v>
          </cell>
          <cell r="U44" t="str">
            <v>Dla działania przeprowadzono analizę ilościową.
Szacunkowe korzyści z wdrożenia działania wynoszą ND PLN
Żródło oszacowania korzyści:
Brak możliwości oszacowania</v>
          </cell>
          <cell r="V44" t="str">
            <v>Założenia do szacunku korzyści:
Brak możliwości oszacowania korzyści</v>
          </cell>
          <cell r="W44" t="str">
            <v>Szacunkowe koszty wdrożenia działania wynoszą 1000000 PLN
Żródło oszacowania kosztów:Eksperckie</v>
          </cell>
          <cell r="X44" t="str">
            <v>Założenia do szacunku kosztów:
Zakłada się przeprowadzenie analiz wykonalności techniczno-ekonomicznej ograniczenia wielkości ładunku azotu odprowadzanego z oczyszczalni zakładów przemysłu chemicznego. Założono koszt na poziomie 1 mln PLN z uwagi na ilość zakładów (5) oraz skomplikowanie materii i rozległość analiz.</v>
          </cell>
        </row>
        <row r="45">
          <cell r="C45" t="str">
            <v>KTM14_5</v>
          </cell>
          <cell r="D45" t="str">
            <v>Koncesje i decyzje środowiskowe dla przedsięwzięć polegających na rozpoznawaniu, poszukiwaniu i eksploatacji podmorskich złóż (wytyczne dla organów wydających decyzje administracyjne)</v>
          </cell>
          <cell r="E45">
            <v>0</v>
          </cell>
          <cell r="F45" t="str">
            <v>brak cba</v>
          </cell>
          <cell r="G45" t="str">
            <v>brak cba</v>
          </cell>
          <cell r="H45" t="str">
            <v>brak cba</v>
          </cell>
          <cell r="I45" t="str">
            <v>brak cba</v>
          </cell>
          <cell r="J45" t="str">
            <v>brak cba</v>
          </cell>
          <cell r="K45" t="str">
            <v>brak oceny</v>
          </cell>
          <cell r="L45">
            <v>30000</v>
          </cell>
          <cell r="M45">
            <v>5</v>
          </cell>
          <cell r="N45" t="str">
            <v>brak oceny</v>
          </cell>
          <cell r="O45" t="str">
            <v>Dla działania nie została przeprowadzona analiza ilościowa.
Nie przeprowadzono analizy jakościowej.
 Szacunkowe koszty wdrożenia działania wynoszą 30000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5" t="str">
            <v>Dla działania nie została przeprowadzona analiza ilościowa.</v>
          </cell>
          <cell r="Q45" t="str">
            <v>Nie przeprowadzono analizy jakościowej.</v>
          </cell>
          <cell r="R45" t="str">
            <v>Szacunkowe koszty wdrożenia działania wynoszą 30000 PLN.
Zgodnie z założoną metodyką, odnosząc tę wartość do przyjętej 5-stopniowej skali oceny, gdzie 1 oznacza bardzo wysoki, a 5 bardzo niski koszt wdrożenia, działanie otrzymało wynikową ocenę 5.</v>
          </cell>
          <cell r="S45" t="str">
            <v>Z uwagi na brak analizy jakościowej nie dokonano oceny efektywności kosztowej</v>
          </cell>
          <cell r="T45" t="str">
            <v>opracowanie studialne</v>
          </cell>
          <cell r="U45" t="str">
            <v>Dla działania nie została przeprowadzona analiza ilościowa.</v>
          </cell>
          <cell r="V45" t="str">
            <v xml:space="preserve"> </v>
          </cell>
          <cell r="W45" t="str">
            <v>Szacunkowe koszty wdrożenia działania wynoszą 30000 PLN
Żródło oszacowania kosztów: BRAK</v>
          </cell>
          <cell r="X45" t="str">
            <v>Założenia do szacunku kosztów:
Koszt opracowania wytycznych</v>
          </cell>
        </row>
        <row r="46">
          <cell r="C46" t="str">
            <v>KTM31_3</v>
          </cell>
          <cell r="D46" t="str">
            <v>Wykorzystanie wyników kompleksowych wytycznych dotyczących ekosytemowej metodyki wyboru miejsca deponowania osadów (urobku czerpalnego) w morzu oraz zarządzania przybrzeżnymi klapowiskami na obszarze Morza Bałtyckiego</v>
          </cell>
          <cell r="E46">
            <v>0</v>
          </cell>
          <cell r="F46" t="str">
            <v>brak cba</v>
          </cell>
          <cell r="G46" t="str">
            <v>brak cba</v>
          </cell>
          <cell r="H46" t="str">
            <v>brak cba</v>
          </cell>
          <cell r="I46" t="str">
            <v>brak cba</v>
          </cell>
          <cell r="J46" t="str">
            <v>brak cba</v>
          </cell>
          <cell r="K46" t="str">
            <v>brak oceny</v>
          </cell>
          <cell r="L46">
            <v>0</v>
          </cell>
          <cell r="M46">
            <v>5</v>
          </cell>
          <cell r="N46" t="str">
            <v>brak oceny</v>
          </cell>
          <cell r="O46" t="str">
            <v>Dla działania nie została przeprowadzona analiza ilościowa.
Nie przeprowadzono analizy jakościowej.
 Nie oszacowano kosztów wdrożenia działania
Z uwagi na brak analizy jakościowej nie dokonano oceny efektywności kosztowej</v>
          </cell>
          <cell r="P46" t="str">
            <v>Dla działania nie została przeprowadzona analiza ilościowa.</v>
          </cell>
          <cell r="Q46" t="str">
            <v>Nie przeprowadzono analizy jakościowej.</v>
          </cell>
          <cell r="R46" t="str">
            <v>Nie oszacowano kosztów wdrożenia działania</v>
          </cell>
          <cell r="S46" t="str">
            <v>Z uwagi na brak analizy jakościowej nie dokonano oceny efektywności kosztowej</v>
          </cell>
          <cell r="T46" t="str">
            <v>dzialanie konrolne</v>
          </cell>
          <cell r="U46" t="str">
            <v>Dla działania nie została przeprowadzona analiza ilościowa.</v>
          </cell>
          <cell r="V46" t="str">
            <v xml:space="preserve"> </v>
          </cell>
          <cell r="W46" t="str">
            <v>Nie oszacowano kosztów wdrożenia działania</v>
          </cell>
          <cell r="X46" t="str">
            <v xml:space="preserve"> </v>
          </cell>
        </row>
        <row r="47">
          <cell r="C47" t="str">
            <v>KTM14_6</v>
          </cell>
          <cell r="D47" t="str">
            <v>Analiza zakresu i skutków środowiskowych trwałych zmian hydrograficznych</v>
          </cell>
          <cell r="E47">
            <v>0</v>
          </cell>
          <cell r="F47" t="str">
            <v>brak cba</v>
          </cell>
          <cell r="G47" t="str">
            <v>brak cba</v>
          </cell>
          <cell r="H47" t="str">
            <v>brak cba</v>
          </cell>
          <cell r="I47" t="str">
            <v>brak cba</v>
          </cell>
          <cell r="J47" t="str">
            <v>brak cba</v>
          </cell>
          <cell r="K47" t="str">
            <v>brak oceny</v>
          </cell>
          <cell r="L47">
            <v>2000000</v>
          </cell>
          <cell r="M47">
            <v>5</v>
          </cell>
          <cell r="N47" t="str">
            <v>brak oceny</v>
          </cell>
          <cell r="O47" t="str">
            <v>Dla działania nie została przeprowadzona analiza ilościowa.
Nie przeprowadzono analizy jakościowej.
 Szacunkowe koszty wdrożenia działania wynoszą 2000000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7" t="str">
            <v>Dla działania nie została przeprowadzona analiza ilościowa.</v>
          </cell>
          <cell r="Q47" t="str">
            <v>Nie przeprowadzono analizy jakościowej.</v>
          </cell>
          <cell r="R47" t="str">
            <v>Szacunkowe koszty wdrożenia działania wynoszą 2000000 PLN.
Zgodnie z założoną metodyką, odnosząc tę wartość do przyjętej 5-stopniowej skali oceny, gdzie 1 oznacza bardzo wysoki, a 5 bardzo niski koszt wdrożenia, działanie otrzymało wynikową ocenę 5.</v>
          </cell>
          <cell r="S47" t="str">
            <v>Z uwagi na brak analizy jakościowej nie dokonano oceny efektywności kosztowej</v>
          </cell>
          <cell r="T47" t="str">
            <v>opracowanie studialne</v>
          </cell>
          <cell r="U47" t="str">
            <v>Dla działania nie została przeprowadzona analiza ilościowa.</v>
          </cell>
          <cell r="V47" t="str">
            <v xml:space="preserve"> </v>
          </cell>
          <cell r="W47" t="str">
            <v>Szacunkowe koszty wdrożenia działania wynoszą 2000000 PLN
Żródło oszacowania kosztów: BRAK</v>
          </cell>
          <cell r="X47" t="str">
            <v>Założenia do szacunku kosztów:
Koszt całkowity:  2 000 000 zł</v>
          </cell>
        </row>
        <row r="48">
          <cell r="C48" t="str">
            <v>KTM14_9</v>
          </cell>
          <cell r="D48" t="str">
            <v xml:space="preserve">Analiza zagrożeń dla środowiska morskiego wraku statku Stuttgart wraz z analizą istniejących technologii utylizacji zagrożenia i możliwości ich wykorzystania
</v>
          </cell>
          <cell r="E48">
            <v>0</v>
          </cell>
          <cell r="F48" t="str">
            <v>brak CBA</v>
          </cell>
          <cell r="G48" t="str">
            <v>brak CBA</v>
          </cell>
          <cell r="H48" t="str">
            <v>brak CBA</v>
          </cell>
          <cell r="I48" t="str">
            <v>brak CBA</v>
          </cell>
          <cell r="J48" t="str">
            <v>brak cba</v>
          </cell>
          <cell r="K48" t="str">
            <v>brak oceny</v>
          </cell>
          <cell r="L48">
            <v>301000</v>
          </cell>
          <cell r="M48">
            <v>5</v>
          </cell>
          <cell r="N48" t="str">
            <v>brak oceny</v>
          </cell>
          <cell r="O48" t="str">
            <v>Dla działania nie została przeprowadzona analiza ilościowa.
Nie przeprowadzono analizy jakościowej.
 Szacunkowe koszty wdrożenia działania wynoszą 301000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8" t="str">
            <v>Dla działania nie została przeprowadzona analiza ilościowa.</v>
          </cell>
          <cell r="Q48" t="str">
            <v>Nie przeprowadzono analizy jakościowej.</v>
          </cell>
          <cell r="R48" t="str">
            <v>Szacunkowe koszty wdrożenia działania wynoszą 301000 PLN.
Zgodnie z założoną metodyką, odnosząc tę wartość do przyjętej 5-stopniowej skali oceny, gdzie 1 oznacza bardzo wysoki, a 5 bardzo niski koszt wdrożenia, działanie otrzymało wynikową ocenę 5.</v>
          </cell>
          <cell r="S48" t="str">
            <v>Z uwagi na brak analizy jakościowej nie dokonano oceny efektywności kosztowej</v>
          </cell>
          <cell r="T48" t="str">
            <v>opracowanie badawczo -  studialne</v>
          </cell>
          <cell r="U48" t="str">
            <v>Dla działania nie została przeprowadzona analiza ilościowa.</v>
          </cell>
          <cell r="V48" t="str">
            <v xml:space="preserve"> </v>
          </cell>
          <cell r="W48" t="str">
            <v>Szacunkowe koszty wdrożenia działania wynoszą 301000 PLN
Żródło oszacowania kosztów: BRAK</v>
          </cell>
          <cell r="X48" t="str">
            <v xml:space="preserve">Założenia do szacunku kosztów:
Koszt działania to ok. 300 547 PLN.
Realizacja projektu pn.: "Analiza zagrożeń dla środowiska morskiego wraku statku Stuttgart wraz z analizą istniejących technologii utylizacji zagrożenia i możliwości ich wykorzystania" rozpoczęła się w pierwszej połowie 2015 roku i będzie trwała do sierpnia 2016 roku. </v>
          </cell>
        </row>
        <row r="49">
          <cell r="C49" t="str">
            <v>KTM14_10</v>
          </cell>
          <cell r="D49" t="str">
            <v>Zbadanie skali zagrożeń środowiskowych wynikających z zalegania wraków na dnie morskim</v>
          </cell>
          <cell r="E49">
            <v>0</v>
          </cell>
          <cell r="F49" t="str">
            <v>brak CBA</v>
          </cell>
          <cell r="G49" t="str">
            <v>brak CBA</v>
          </cell>
          <cell r="H49" t="str">
            <v>brak CBA</v>
          </cell>
          <cell r="I49" t="str">
            <v>brak CBA</v>
          </cell>
          <cell r="J49" t="str">
            <v>brak cba</v>
          </cell>
          <cell r="K49" t="str">
            <v>brak oceny</v>
          </cell>
          <cell r="L49">
            <v>400000</v>
          </cell>
          <cell r="M49">
            <v>5</v>
          </cell>
          <cell r="N49" t="str">
            <v>brak oceny</v>
          </cell>
          <cell r="O4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49" t="str">
            <v>Dla działania nie została przeprowadzona analiza ilościowa.</v>
          </cell>
          <cell r="Q49" t="str">
            <v>Nie przeprowadzono analizy jakościowej.</v>
          </cell>
          <cell r="R4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49" t="str">
            <v>Z uwagi na brak analizy jakościowej nie dokonano oceny efektywności kosztowej</v>
          </cell>
          <cell r="T49" t="str">
            <v>opracowanie studialne</v>
          </cell>
          <cell r="U49" t="str">
            <v>Dla działania nie została przeprowadzona analiza ilościowa.</v>
          </cell>
          <cell r="V49" t="str">
            <v xml:space="preserve"> </v>
          </cell>
          <cell r="W49" t="str">
            <v>Szacunkowe koszty wdrożenia działania wynoszą 400000 PLN
Żródło oszacowania kosztów: BRAK</v>
          </cell>
          <cell r="X49" t="str">
            <v xml:space="preserve">Założenia do szacunku kosztów:
Projekt był prowadzony przez Instytut Morski w Gdańsku od 1998  do 2009 roku.  Został zawieszony przez Ministerstwo Środowiska, jest kontynuowany w ograniczonym zakresie przez Instytut Morski w ramach prac statutowych.  Do obliczeń przyjęto koszt opracowania projektu w kwocie 400 000 PLN. Po opracowaniu projektu konieczne będzie określenie rzeczywistej ilości substancji szkodliwych oraz określenie obecnego stanu technicznego wraku polegałoby na przeprowadzeniu oczyszczenia wraku z sieci, przeprowadzenia badań ultrasonograficznych zbiorników, wprowadzeniu sond (metodą hot tappingu) do zbiorników i pomieszczeń, w których znajduje się paliwo (koszt około 1 – 2 mln Euro). Z kolei koszty przeprowadzenia oczyszczania zbiorników i pomieszczeń wewnętrznych (siłowni) zależałyby od: głębokości zalegania wraku (tu 70 m), dostępności do zbiorników, użytej technologii, ilości sprzętu i ludzi, koniecznej do prowadzenia działania, kosztów utylizacji paliwa i kosztów badań środowiskowych (koszt około 20-50 mln Euro).
</v>
          </cell>
        </row>
        <row r="50">
          <cell r="C50" t="str">
            <v>KTM32</v>
          </cell>
          <cell r="D50" t="str">
            <v>Podpisanie dwustronnych lub wielostronnych planów wspólnego reagowania w razie poważnego przypadku zanieczyszczenia morza olejami i innymi substancjami szkodliwymi</v>
          </cell>
          <cell r="E50">
            <v>0</v>
          </cell>
          <cell r="F50" t="str">
            <v>brak CBA</v>
          </cell>
          <cell r="G50" t="str">
            <v>brak CBA</v>
          </cell>
          <cell r="H50" t="str">
            <v>brak CBA</v>
          </cell>
          <cell r="I50" t="str">
            <v>brak CBA</v>
          </cell>
          <cell r="J50" t="str">
            <v>brak cba</v>
          </cell>
          <cell r="K50" t="str">
            <v>brak oceny</v>
          </cell>
          <cell r="L50">
            <v>150000</v>
          </cell>
          <cell r="M50">
            <v>5</v>
          </cell>
          <cell r="N50" t="str">
            <v>brak oceny</v>
          </cell>
          <cell r="O50" t="str">
            <v>Dla działania nie została przeprowadzona analiza ilościowa.
Nie przeprowadzono analizy jakościowej.
 Szacunkowe koszty wdrożenia działania wynoszą 150000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0" t="str">
            <v>Dla działania nie została przeprowadzona analiza ilościowa.</v>
          </cell>
          <cell r="Q50" t="str">
            <v>Nie przeprowadzono analizy jakościowej.</v>
          </cell>
          <cell r="R50" t="str">
            <v>Szacunkowe koszty wdrożenia działania wynoszą 150000 PLN.
Zgodnie z założoną metodyką, odnosząc tę wartość do przyjętej 5-stopniowej skali oceny, gdzie 1 oznacza bardzo wysoki, a 5 bardzo niski koszt wdrożenia, działanie otrzymało wynikową ocenę 5.</v>
          </cell>
          <cell r="S50" t="str">
            <v>Z uwagi na brak analizy jakościowej nie dokonano oceny efektywności kosztowej</v>
          </cell>
          <cell r="T50" t="str">
            <v>działanie administracyjne</v>
          </cell>
          <cell r="U50" t="str">
            <v>Dla działania nie została przeprowadzona analiza ilościowa.</v>
          </cell>
          <cell r="V50" t="str">
            <v xml:space="preserve"> </v>
          </cell>
          <cell r="W50" t="str">
            <v>Szacunkowe koszty wdrożenia działania wynoszą 150000 PLN
Żródło oszacowania kosztów: BRAK</v>
          </cell>
          <cell r="X50" t="str">
            <v>Założenia do szacunku kosztów:
Koszty spotkań założono na poziomie 150 000 PLN. Przyjęto założenie, że  odbędzie się 10 spotkań o charakterze  międzynarodowym. Koszt organizacji 1 spotkania przyjęto na poziomie 15 000 PLN.</v>
          </cell>
        </row>
        <row r="51">
          <cell r="C51" t="str">
            <v>KTM31_8</v>
          </cell>
          <cell r="D51" t="str">
            <v xml:space="preserve">Wspieranie działań podejmowanych przez um na poziomie międzynarodowym dotyczących minimalizacji wpływu wód pochodzących z systemów oczyszczania spalin </v>
          </cell>
          <cell r="E51">
            <v>0</v>
          </cell>
          <cell r="F51" t="str">
            <v>brak CBA</v>
          </cell>
          <cell r="G51" t="str">
            <v>brak CBA</v>
          </cell>
          <cell r="H51" t="str">
            <v>brak CBA</v>
          </cell>
          <cell r="I51" t="str">
            <v>brak CBA</v>
          </cell>
          <cell r="J51" t="str">
            <v>brak cba</v>
          </cell>
          <cell r="K51" t="str">
            <v>brak oceny</v>
          </cell>
          <cell r="L51">
            <v>75000</v>
          </cell>
          <cell r="M51">
            <v>5</v>
          </cell>
          <cell r="N51" t="str">
            <v>brak oceny</v>
          </cell>
          <cell r="O51" t="str">
            <v>Dla działania nie została przeprowadzona analiza ilościowa.
Nie przeprowadzono analizy jakościowej.
 Szacunkowe koszty wdrożenia działania wynoszą 75000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1" t="str">
            <v>Dla działania nie została przeprowadzona analiza ilościowa.</v>
          </cell>
          <cell r="Q51" t="str">
            <v>Nie przeprowadzono analizy jakościowej.</v>
          </cell>
          <cell r="R51" t="str">
            <v>Szacunkowe koszty wdrożenia działania wynoszą 75000 PLN.
Zgodnie z założoną metodyką, odnosząc tę wartość do przyjętej 5-stopniowej skali oceny, gdzie 1 oznacza bardzo wysoki, a 5 bardzo niski koszt wdrożenia, działanie otrzymało wynikową ocenę 5.</v>
          </cell>
          <cell r="S51" t="str">
            <v>Z uwagi na brak analizy jakościowej nie dokonano oceny efektywności kosztowej</v>
          </cell>
          <cell r="T51" t="str">
            <v>działanie wspierające</v>
          </cell>
          <cell r="U51" t="str">
            <v>Dla działania nie została przeprowadzona analiza ilościowa.</v>
          </cell>
          <cell r="V51" t="str">
            <v xml:space="preserve"> </v>
          </cell>
          <cell r="W51" t="str">
            <v>Szacunkowe koszty wdrożenia działania wynoszą 75000 PLN
Żródło oszacowania kosztów: BRAK</v>
          </cell>
          <cell r="X51" t="str">
            <v>Założenia do szacunku kosztów:
Przyjęto założenie, że przedstawiciele Urzędów Morskich będą uczestniczyć rocznie w 5 spotkaniach na poziomie międzynarodowym (koszt  udziału w 1 spotkaniu przyjęto na poziomie 5 000 PLN. Łączne koszty spotkań międzynarodowych w okresie 3 lat to koszt 75 000 PLN.</v>
          </cell>
        </row>
        <row r="52">
          <cell r="C52" t="str">
            <v>KTM31_9</v>
          </cell>
          <cell r="D52" t="str">
            <v>Stworzenie algorytmu postępowania podczas prac czerpalnych 
w przypadku osadów zanieczyszczonych</v>
          </cell>
          <cell r="E52">
            <v>0</v>
          </cell>
          <cell r="F52" t="str">
            <v>brak CBA</v>
          </cell>
          <cell r="G52" t="str">
            <v>brak CBA</v>
          </cell>
          <cell r="H52" t="str">
            <v>brak CBA</v>
          </cell>
          <cell r="I52" t="str">
            <v>brak CBA</v>
          </cell>
          <cell r="J52" t="str">
            <v>brak cba</v>
          </cell>
          <cell r="K52" t="str">
            <v>brak oceny</v>
          </cell>
          <cell r="L52">
            <v>200000</v>
          </cell>
          <cell r="M52">
            <v>5</v>
          </cell>
          <cell r="N52" t="str">
            <v>brak oceny</v>
          </cell>
          <cell r="O52"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2" t="str">
            <v>Dla działania nie została przeprowadzona analiza ilościowa.</v>
          </cell>
          <cell r="Q52" t="str">
            <v>Nie przeprowadzono analizy jakościowej.</v>
          </cell>
          <cell r="R52"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2" t="str">
            <v>Z uwagi na brak analizy jakościowej nie dokonano oceny efektywności kosztowej</v>
          </cell>
          <cell r="T52" t="str">
            <v>opracowanie studialne</v>
          </cell>
          <cell r="U52" t="str">
            <v>Dla działania nie została przeprowadzona analiza ilościowa.</v>
          </cell>
          <cell r="V52" t="str">
            <v xml:space="preserve"> </v>
          </cell>
          <cell r="W52" t="str">
            <v>Szacunkowe koszty wdrożenia działania wynoszą 200000 PLN
Żródło oszacowania kosztów: BRAK</v>
          </cell>
          <cell r="X52" t="str">
            <v>Założenia do szacunku kosztów:
Szacunkowy koszt działania to ok. 200 000 PLN.</v>
          </cell>
        </row>
        <row r="53">
          <cell r="C53" t="str">
            <v>KTM29_2</v>
          </cell>
          <cell r="D53" t="str">
            <v>Wprowadzenie zasady „bez opłat specjalnych„ („no special fee”) w odniesieniu do odbioru odpadów ze statków w portach</v>
          </cell>
          <cell r="E53">
            <v>0</v>
          </cell>
          <cell r="F53" t="str">
            <v>brak CBA</v>
          </cell>
          <cell r="G53" t="str">
            <v>brak CBA</v>
          </cell>
          <cell r="H53" t="str">
            <v>brak CBA</v>
          </cell>
          <cell r="I53" t="str">
            <v>brak CBA</v>
          </cell>
          <cell r="J53" t="str">
            <v>brak cba</v>
          </cell>
          <cell r="K53" t="str">
            <v>brak oceny</v>
          </cell>
          <cell r="L53">
            <v>200000</v>
          </cell>
          <cell r="M53">
            <v>5</v>
          </cell>
          <cell r="N53" t="str">
            <v>brak oceny</v>
          </cell>
          <cell r="O53" t="str">
            <v>Dla działania nie została przeprowadzona analiza ilościowa.
Nie przeprowadzono analizy jakościowej.
 Szacunkowe koszty wdrożenia działania wynoszą 200000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3" t="str">
            <v>Dla działania nie została przeprowadzona analiza ilościowa.</v>
          </cell>
          <cell r="Q53" t="str">
            <v>Nie przeprowadzono analizy jakościowej.</v>
          </cell>
          <cell r="R53" t="str">
            <v>Szacunkowe koszty wdrożenia działania wynoszą 200000 PLN.
Zgodnie z założoną metodyką, odnosząc tę wartość do przyjętej 5-stopniowej skali oceny, gdzie 1 oznacza bardzo wysoki, a 5 bardzo niski koszt wdrożenia, działanie otrzymało wynikową ocenę 5.</v>
          </cell>
          <cell r="S53" t="str">
            <v>Z uwagi na brak analizy jakościowej nie dokonano oceny efektywności kosztowej</v>
          </cell>
          <cell r="T53" t="str">
            <v>opracowanie studialne</v>
          </cell>
          <cell r="U53" t="str">
            <v>Dla działania nie została przeprowadzona analiza ilościowa.</v>
          </cell>
          <cell r="V53" t="str">
            <v xml:space="preserve"> </v>
          </cell>
          <cell r="W53" t="str">
            <v>Szacunkowe koszty wdrożenia działania wynoszą 200000 PLN
Żródło oszacowania kosztów:Szacunki własne kosztów</v>
          </cell>
          <cell r="X53" t="str">
            <v>Założenia do szacunku kosztów:
Koszty działań prawnych i administracyjnych  w ramach bieżących działań portów oszacowano na kwotę 200 000 PLN.</v>
          </cell>
        </row>
        <row r="54">
          <cell r="C54" t="str">
            <v>KTM31_11</v>
          </cell>
          <cell r="D54" t="str">
            <v>Ograniczenie wprowadzania do wód morskich parafin i pochodnych</v>
          </cell>
          <cell r="E54">
            <v>0</v>
          </cell>
          <cell r="F54" t="str">
            <v>brak CBA</v>
          </cell>
          <cell r="G54" t="str">
            <v>brak CBA</v>
          </cell>
          <cell r="H54" t="str">
            <v>brak CBA</v>
          </cell>
          <cell r="I54" t="str">
            <v>brak CBA</v>
          </cell>
          <cell r="J54" t="str">
            <v>brak cba</v>
          </cell>
          <cell r="K54" t="str">
            <v>brak oceny</v>
          </cell>
          <cell r="L54">
            <v>500000</v>
          </cell>
          <cell r="M54">
            <v>5</v>
          </cell>
          <cell r="N54" t="str">
            <v>brak oceny</v>
          </cell>
          <cell r="O54" t="str">
            <v>Dla działania nie została przeprowadzona analiza ilościowa.
Nie przeprowadzono analizy jakościowej.
 Szacunkowe koszty wdrożenia działania wynoszą 500000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4" t="str">
            <v>Dla działania nie została przeprowadzona analiza ilościowa.</v>
          </cell>
          <cell r="Q54" t="str">
            <v>Nie przeprowadzono analizy jakościowej.</v>
          </cell>
          <cell r="R54" t="str">
            <v>Szacunkowe koszty wdrożenia działania wynoszą 500000 PLN.
Zgodnie z założoną metodyką, odnosząc tę wartość do przyjętej 5-stopniowej skali oceny, gdzie 1 oznacza bardzo wysoki, a 5 bardzo niski koszt wdrożenia, działanie otrzymało wynikową ocenę 5.</v>
          </cell>
          <cell r="S54" t="str">
            <v>Z uwagi na brak analizy jakościowej nie dokonano oceny efektywności kosztowej</v>
          </cell>
          <cell r="T54" t="str">
            <v>opracowanie studialne</v>
          </cell>
          <cell r="U54" t="str">
            <v>Dla działania nie została przeprowadzona analiza ilościowa.</v>
          </cell>
          <cell r="V54" t="str">
            <v xml:space="preserve"> </v>
          </cell>
          <cell r="W54" t="str">
            <v>Szacunkowe koszty wdrożenia działania wynoszą 500000 PLN
Żródło oszacowania kosztów: BRAK</v>
          </cell>
          <cell r="X54" t="str">
            <v>Założenia do szacunku kosztów:
W działaniu tym koszty oszacowano na podstawie danych dla podobnych działań.</v>
          </cell>
        </row>
        <row r="55">
          <cell r="C55" t="str">
            <v>KTM29_7</v>
          </cell>
          <cell r="D55" t="str">
            <v>Analiza występwoania mikrocząstek plastików w środowisku morskim </v>
          </cell>
          <cell r="E55">
            <v>0</v>
          </cell>
          <cell r="F55" t="str">
            <v>brak CBA</v>
          </cell>
          <cell r="G55" t="str">
            <v>brak CBA</v>
          </cell>
          <cell r="H55" t="str">
            <v>brak CBA</v>
          </cell>
          <cell r="I55" t="str">
            <v>brak CBA</v>
          </cell>
          <cell r="J55" t="str">
            <v>brak cba</v>
          </cell>
          <cell r="K55" t="str">
            <v>brak oceny</v>
          </cell>
          <cell r="L55">
            <v>600000</v>
          </cell>
          <cell r="M55">
            <v>5</v>
          </cell>
          <cell r="N55" t="str">
            <v>brak oceny</v>
          </cell>
          <cell r="O55" t="str">
            <v>Dla działania nie została przeprowadzona analiza ilościowa.
Nie przeprowadzono analizy jakościowej.
 Szacunkowe koszty wdrożenia działania wynoszą 600000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5" t="str">
            <v>Dla działania nie została przeprowadzona analiza ilościowa.</v>
          </cell>
          <cell r="Q55" t="str">
            <v>Nie przeprowadzono analizy jakościowej.</v>
          </cell>
          <cell r="R55" t="str">
            <v>Szacunkowe koszty wdrożenia działania wynoszą 600000 PLN.
Zgodnie z założoną metodyką, odnosząc tę wartość do przyjętej 5-stopniowej skali oceny, gdzie 1 oznacza bardzo wysoki, a 5 bardzo niski koszt wdrożenia, działanie otrzymało wynikową ocenę 5.</v>
          </cell>
          <cell r="S55" t="str">
            <v>Z uwagi na brak analizy jakościowej nie dokonano oceny efektywności kosztowej</v>
          </cell>
          <cell r="T55" t="str">
            <v>opracowanie studialne</v>
          </cell>
          <cell r="U55" t="str">
            <v>Dla działania nie została przeprowadzona analiza ilościowa.</v>
          </cell>
          <cell r="V55" t="str">
            <v xml:space="preserve"> </v>
          </cell>
          <cell r="W55" t="str">
            <v>Szacunkowe koszty wdrożenia działania wynoszą 600000 PLN
Żródło oszacowania kosztów: BRAK</v>
          </cell>
          <cell r="X55" t="str">
            <v>Założenia do szacunku kosztów:
W działaniu tym koszty oszacowano na podstawie danych dla podobnych działań.</v>
          </cell>
        </row>
        <row r="56">
          <cell r="C56" t="str">
            <v>KTM29_8</v>
          </cell>
          <cell r="D56" t="str">
            <v>Znakowanie sieci rybackich - zapobieganie powstawaniu sieci widm</v>
          </cell>
          <cell r="E56">
            <v>0</v>
          </cell>
          <cell r="F56" t="str">
            <v>brak CBA</v>
          </cell>
          <cell r="G56" t="str">
            <v>brak CBA</v>
          </cell>
          <cell r="H56" t="str">
            <v>brak CBA</v>
          </cell>
          <cell r="I56" t="str">
            <v>brak CBA</v>
          </cell>
          <cell r="J56" t="str">
            <v>brak cba</v>
          </cell>
          <cell r="K56" t="str">
            <v>brak oceny</v>
          </cell>
          <cell r="L56">
            <v>300000</v>
          </cell>
          <cell r="M56">
            <v>5</v>
          </cell>
          <cell r="N56" t="str">
            <v>brak oceny</v>
          </cell>
          <cell r="O56" t="str">
            <v>Dla działania nie została przeprowadzona analiza ilościowa.
Nie przeprowadzono analizy jakościowej.
 Szacunkowe koszty wdrożenia działania wynoszą 300000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6" t="str">
            <v>Dla działania nie została przeprowadzona analiza ilościowa.</v>
          </cell>
          <cell r="Q56" t="str">
            <v>Nie przeprowadzono analizy jakościowej.</v>
          </cell>
          <cell r="R56" t="str">
            <v>Szacunkowe koszty wdrożenia działania wynoszą 300000 PLN.
Zgodnie z założoną metodyką, odnosząc tę wartość do przyjętej 5-stopniowej skali oceny, gdzie 1 oznacza bardzo wysoki, a 5 bardzo niski koszt wdrożenia, działanie otrzymało wynikową ocenę 5.</v>
          </cell>
          <cell r="S56" t="str">
            <v>Z uwagi na brak analizy jakościowej nie dokonano oceny efektywności kosztowej</v>
          </cell>
          <cell r="T56" t="str">
            <v>opracowanie studialne</v>
          </cell>
          <cell r="U56" t="str">
            <v>Dla działania nie została przeprowadzona analiza ilościowa.</v>
          </cell>
          <cell r="V56" t="str">
            <v xml:space="preserve"> </v>
          </cell>
          <cell r="W56" t="str">
            <v>Szacunkowe koszty wdrożenia działania wynoszą 300000 PLN
Żródło oszacowania kosztów:Economic and social analyses for the Marine Strategy Framework Directive. Part 2: Program of measures. Theme: Marine Litter</v>
          </cell>
          <cell r="X56" t="str">
            <v>Założenia do szacunku kosztów:
Oszacowane koszty związane będą z opracowaniem i testowaniem technologii elektronicznego znakowania sieci.
Dodatkowo w programie holenderskim koszty inwestycyjne założone były na poziomie 328 500 € na 220 sieci.</v>
          </cell>
        </row>
        <row r="57">
          <cell r="C57" t="str">
            <v>KTM28_2</v>
          </cell>
          <cell r="D57" t="str">
            <v>Współpraca na poziomie międzynarodowym w zakresie ustanawiania wymogów dotyczących ograniczenia hałasu podwodnego z transportu morskiego</v>
          </cell>
          <cell r="E57">
            <v>0</v>
          </cell>
          <cell r="F57" t="str">
            <v>brak CBA</v>
          </cell>
          <cell r="G57" t="str">
            <v>brak CBA</v>
          </cell>
          <cell r="H57" t="str">
            <v>brak CBA</v>
          </cell>
          <cell r="I57" t="str">
            <v>brak CBA</v>
          </cell>
          <cell r="J57" t="str">
            <v>brak cba</v>
          </cell>
          <cell r="K57" t="str">
            <v>brak oceny</v>
          </cell>
          <cell r="L57">
            <v>25000</v>
          </cell>
          <cell r="M57">
            <v>5</v>
          </cell>
          <cell r="N57" t="str">
            <v>brak oceny</v>
          </cell>
          <cell r="O57" t="str">
            <v>Dla działania nie została przeprowadzona analiza ilościowa.
Nie przeprowadzono analizy jakościowej.
 Szacunkowe koszty wdrożenia działania wynoszą 25000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7" t="str">
            <v>Dla działania nie została przeprowadzona analiza ilościowa.</v>
          </cell>
          <cell r="Q57" t="str">
            <v>Nie przeprowadzono analizy jakościowej.</v>
          </cell>
          <cell r="R57" t="str">
            <v>Szacunkowe koszty wdrożenia działania wynoszą 25000 PLN.
Zgodnie z założoną metodyką, odnosząc tę wartość do przyjętej 5-stopniowej skali oceny, gdzie 1 oznacza bardzo wysoki, a 5 bardzo niski koszt wdrożenia, działanie otrzymało wynikową ocenę 5.</v>
          </cell>
          <cell r="S57" t="str">
            <v>Z uwagi na brak analizy jakościowej nie dokonano oceny efektywności kosztowej</v>
          </cell>
          <cell r="T57" t="str">
            <v>opracowanie studialne</v>
          </cell>
          <cell r="U57" t="str">
            <v>Dla działania nie została przeprowadzona analiza ilościowa.</v>
          </cell>
          <cell r="V57" t="str">
            <v xml:space="preserve"> </v>
          </cell>
          <cell r="W57" t="str">
            <v>Szacunkowe koszty wdrożenia działania wynoszą 25000 PLN
Żródło oszacowania kosztów: BRAK</v>
          </cell>
          <cell r="X57" t="str">
            <v>Założenia do szacunku kosztów:
Koszty obejmować będą m.in. wyjazdy na spotkania na arenie międzynarodowej poświęcone ustanawianiu wymogów dotyczących ograniczenia hałasu podwodnego z transportu morskiego</v>
          </cell>
        </row>
        <row r="58">
          <cell r="C58" t="str">
            <v>KTM28_4</v>
          </cell>
          <cell r="D58" t="str">
            <v>Wdrożenie rejestru źródeł hałasu impulsowego</v>
          </cell>
          <cell r="E58">
            <v>0</v>
          </cell>
          <cell r="F58" t="str">
            <v>brak CBA</v>
          </cell>
          <cell r="G58" t="str">
            <v>brak CBA</v>
          </cell>
          <cell r="H58" t="str">
            <v>brak CBA</v>
          </cell>
          <cell r="I58" t="str">
            <v>brak CBA</v>
          </cell>
          <cell r="J58" t="str">
            <v>brak cba</v>
          </cell>
          <cell r="K58" t="str">
            <v>brak oceny</v>
          </cell>
          <cell r="L58">
            <v>800000</v>
          </cell>
          <cell r="M58">
            <v>5</v>
          </cell>
          <cell r="N58" t="str">
            <v>brak oceny</v>
          </cell>
          <cell r="O58" t="str">
            <v>Dla działania nie została przeprowadzona analiza ilościowa.
Nie przeprowadzono analizy jakościowej.
 Szacunkowe koszty wdrożenia działania wynoszą 800000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8" t="str">
            <v>Dla działania nie została przeprowadzona analiza ilościowa.</v>
          </cell>
          <cell r="Q58" t="str">
            <v>Nie przeprowadzono analizy jakościowej.</v>
          </cell>
          <cell r="R58" t="str">
            <v>Szacunkowe koszty wdrożenia działania wynoszą 800000 PLN.
Zgodnie z założoną metodyką, odnosząc tę wartość do przyjętej 5-stopniowej skali oceny, gdzie 1 oznacza bardzo wysoki, a 5 bardzo niski koszt wdrożenia, działanie otrzymało wynikową ocenę 5.</v>
          </cell>
          <cell r="S58" t="str">
            <v>Z uwagi na brak analizy jakościowej nie dokonano oceny efektywności kosztowej</v>
          </cell>
          <cell r="T58" t="str">
            <v>opracowanie studialne</v>
          </cell>
          <cell r="U58" t="str">
            <v>Dla działania nie została przeprowadzona analiza ilościowa.</v>
          </cell>
          <cell r="V58" t="str">
            <v xml:space="preserve"> </v>
          </cell>
          <cell r="W58" t="str">
            <v>Szacunkowe koszty wdrożenia działania wynoszą 800000 PLN
Żródło oszacowania kosztów: BRAK</v>
          </cell>
          <cell r="X58" t="str">
            <v>Założenia do szacunku kosztów:
Przyjęto, że na działnie w pierwszym roku (2016) przewidziano 400 000 PLN oraz po 100 tys. PLN w każdym z 4 kolejnych lat do 2020 r. Łączny koszt tego działania oszacowano na kwotę 800 000 PLN.</v>
          </cell>
        </row>
        <row r="59">
          <cell r="C59" t="str">
            <v>KTM38_5</v>
          </cell>
          <cell r="D59" t="str">
            <v>Opracowanie sezonowych map hałasu</v>
          </cell>
          <cell r="E59">
            <v>0</v>
          </cell>
          <cell r="F59" t="str">
            <v>brak CBA</v>
          </cell>
          <cell r="G59" t="str">
            <v>brak CBA</v>
          </cell>
          <cell r="H59" t="str">
            <v>brak CBA</v>
          </cell>
          <cell r="I59" t="str">
            <v>brak CBA</v>
          </cell>
          <cell r="J59" t="str">
            <v>brak cba</v>
          </cell>
          <cell r="K59" t="str">
            <v>brak oceny</v>
          </cell>
          <cell r="L59">
            <v>400000</v>
          </cell>
          <cell r="M59">
            <v>5</v>
          </cell>
          <cell r="N59" t="str">
            <v>brak oceny</v>
          </cell>
          <cell r="O59" t="str">
            <v>Dla działania nie została przeprowadzona analiza ilościowa.
Nie przeprowadzono analizy jakościowej.
 Szacunkowe koszty wdrożenia działania wynoszą 400000 PLN.
Zgodnie z założoną metodyką, odnosząc tę wartość do przyjętej 5-stopniowej skali oceny, gdzie 1 oznacza bardzo wysoki, a 5 bardzo niski koszt wdrożenia, działanie otrzymało wynikową ocenę 5.
Z uwagi na brak analizy jakościowej nie dokonano oceny efektywności kosztowej</v>
          </cell>
          <cell r="P59" t="str">
            <v>Dla działania nie została przeprowadzona analiza ilościowa.</v>
          </cell>
          <cell r="Q59" t="str">
            <v>Nie przeprowadzono analizy jakościowej.</v>
          </cell>
          <cell r="R59" t="str">
            <v>Szacunkowe koszty wdrożenia działania wynoszą 400000 PLN.
Zgodnie z założoną metodyką, odnosząc tę wartość do przyjętej 5-stopniowej skali oceny, gdzie 1 oznacza bardzo wysoki, a 5 bardzo niski koszt wdrożenia, działanie otrzymało wynikową ocenę 5.</v>
          </cell>
          <cell r="S59" t="str">
            <v>Z uwagi na brak analizy jakościowej nie dokonano oceny efektywności kosztowej</v>
          </cell>
          <cell r="T59" t="str">
            <v>opracowanie studialne</v>
          </cell>
          <cell r="U59" t="str">
            <v>Dla działania nie została przeprowadzona analiza ilościowa.</v>
          </cell>
          <cell r="V59" t="str">
            <v xml:space="preserve"> </v>
          </cell>
          <cell r="W59" t="str">
            <v>Szacunkowe koszty wdrożenia działania wynoszą 400000 PLN
Żródło oszacowania kosztów: BRAK</v>
          </cell>
          <cell r="X59" t="str">
            <v>Założenia do szacunku kosztów:
Szacowno koszty dla tego dziąlania w kwocie 400 000 PLN.</v>
          </cell>
        </row>
        <row r="60">
          <cell r="C60" t="str">
            <v>KTM20_4</v>
          </cell>
          <cell r="D60" t="str">
            <v>Ustanowienie ograniczeń dla stosowania określonych narzędzi połowowych  w planie zagospodarowania przestrzennego obszarów morskich, w przypadku konieczności ochrony cennych  i zagrożonych morskich biotopów</v>
          </cell>
          <cell r="E60">
            <v>0</v>
          </cell>
          <cell r="F60">
            <v>1</v>
          </cell>
          <cell r="G60">
            <v>2</v>
          </cell>
          <cell r="H60">
            <v>4</v>
          </cell>
          <cell r="I60">
            <v>1</v>
          </cell>
          <cell r="J60">
            <v>8.5</v>
          </cell>
          <cell r="K60">
            <v>3</v>
          </cell>
          <cell r="L60" t="str">
            <v>ND</v>
          </cell>
          <cell r="M60" t="str">
            <v>brak danych</v>
          </cell>
          <cell r="N60" t="str">
            <v>brak oceny</v>
          </cell>
          <cell r="O60"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
 Koszt nieznany, zależny od wprowadzonych ograniczeń stosowania narzędzi połowowych
Z uwagi na brak możliwości oszacowania kosztów działania nie dokonano oceny efektywności kosztowej</v>
          </cell>
          <cell r="P60" t="str">
            <v>Dla działania nie została przeprowadzona analiza ilościowa.</v>
          </cell>
          <cell r="Q60"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8,5. W przełożeniu tego wyniku na 5-stopniową skalę, gdzie 1 oznacza bardzo niską, a 5 bardzo wysoką efektywność dało ocenę 3.</v>
          </cell>
          <cell r="R60" t="str">
            <v>Koszt nieznany, zależny od wprowadzonych ograniczeń stosowania narzędzi połowowych</v>
          </cell>
          <cell r="S60" t="str">
            <v>Z uwagi na brak możliwości oszacowania kosztów działania nie dokonano oceny efektywności kosztowej</v>
          </cell>
          <cell r="T60">
            <v>0</v>
          </cell>
          <cell r="U60" t="str">
            <v>Dla działania nie została przeprowadzona analiza ilościowa.</v>
          </cell>
          <cell r="V60" t="str">
            <v xml:space="preserve"> </v>
          </cell>
          <cell r="W60" t="str">
            <v>Nie oszacowano kosztów wdrożenia działania</v>
          </cell>
          <cell r="X60" t="str">
            <v>Założenia do szacunku kosztów:
Koszt nieznany, zależny od wprowadzonych ograniczeń stosowania narzędzi połowowych</v>
          </cell>
        </row>
        <row r="61">
          <cell r="C61" t="str">
            <v>KTM27</v>
          </cell>
          <cell r="D61" t="str">
            <v>Wprowadzenie ograniczeń  trałowania  dennego na obszarach gdzie istnieje konieczność ochrony cennych zbiorowisk organizmów dennych</v>
          </cell>
          <cell r="E61">
            <v>0</v>
          </cell>
          <cell r="F61">
            <v>1</v>
          </cell>
          <cell r="G61">
            <v>2</v>
          </cell>
          <cell r="H61">
            <v>2</v>
          </cell>
          <cell r="I61">
            <v>2</v>
          </cell>
          <cell r="J61">
            <v>7</v>
          </cell>
          <cell r="K61">
            <v>2</v>
          </cell>
          <cell r="L61" t="str">
            <v>ND</v>
          </cell>
          <cell r="M61" t="str">
            <v>brak danych</v>
          </cell>
          <cell r="N61" t="str">
            <v>brak oceny</v>
          </cell>
          <cell r="O61" t="str">
            <v>Dla działania nie została przeprowadzona analiza ilościowa.
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
 Oszacowanie kosztów możliwe po ustaleniu zakresu działania
Z uwagi na brak możliwości oszacowania kosztów działania nie dokonano oceny efektywności kosztowej</v>
          </cell>
          <cell r="P61" t="str">
            <v>Dla działania nie została przeprowadzona analiza ilościowa.</v>
          </cell>
          <cell r="Q61" t="str">
            <v>Rozpoznano korzyści z wdrożenia działania (analiza jakościowa). Dokonano oceny pod kątem stopnia spełniania następujących kryteriów: 1. Redukcja presji, 2. Liczba cech GES, 3. Zasięg geograficzny, 4. Czas osiągnięcia celu. Uwzględniając przy tym wagi kryteriów, kolejno dla Redukcji presji - 2; Liczby cech GES - 1; Zasięgu geograficznego - 1 i Czasu osiągnięcia celu - 0,5
W wyniku tej oceny działanie otrzymało ocenę 7. W przełożeniu tego wyniku na 5-stopniową skalę, gdzie 1 oznacza bardzo niską, a 5 bardzo wysoką efektywność dało ocenę 2.</v>
          </cell>
          <cell r="R61" t="str">
            <v>Oszacowanie kosztów możliwe po ustaleniu zakresu działania</v>
          </cell>
          <cell r="S61" t="str">
            <v>Z uwagi na brak możliwości oszacowania kosztów działania nie dokonano oceny efektywności kosztowej</v>
          </cell>
          <cell r="T61" t="str">
            <v>to samo co w D1</v>
          </cell>
          <cell r="U61" t="str">
            <v>Dla działania nie została przeprowadzona analiza ilościowa.</v>
          </cell>
          <cell r="V61" t="str">
            <v xml:space="preserve"> </v>
          </cell>
          <cell r="W61" t="str">
            <v>Nie oszacowano kosztów wdrożenia działania</v>
          </cell>
          <cell r="X61" t="str">
            <v>Założenia do szacunku kosztów:
Oszacowanie kosztów możliwe po ustaleniu zakresu działania</v>
          </cell>
        </row>
        <row r="62">
          <cell r="C62">
            <v>0</v>
          </cell>
          <cell r="D62" t="e">
            <v>#N/A</v>
          </cell>
          <cell r="E62" t="str">
            <v>ND</v>
          </cell>
          <cell r="F62" t="e">
            <v>#N/A</v>
          </cell>
          <cell r="G62" t="e">
            <v>#N/A</v>
          </cell>
          <cell r="H62" t="e">
            <v>#N/A</v>
          </cell>
          <cell r="I62" t="e">
            <v>#N/A</v>
          </cell>
          <cell r="J62" t="str">
            <v>brak cba</v>
          </cell>
          <cell r="K62" t="str">
            <v>brak oceny</v>
          </cell>
          <cell r="L62" t="str">
            <v>ND</v>
          </cell>
          <cell r="M62" t="str">
            <v>brak danych</v>
          </cell>
          <cell r="N62" t="str">
            <v>brak oceny</v>
          </cell>
          <cell r="O62" t="e">
            <v>#N/A</v>
          </cell>
          <cell r="P62" t="e">
            <v>#N/A</v>
          </cell>
          <cell r="Q62" t="e">
            <v>#N/A</v>
          </cell>
          <cell r="R62" t="e">
            <v>#N/A</v>
          </cell>
          <cell r="S62" t="str">
            <v>Z uwagi na brak analizy jakościowej oraz brak możliwości oszacowania kosztów działania nie dokonano oceny efektywności kosztowej.</v>
          </cell>
          <cell r="T62" t="e">
            <v>#N/A</v>
          </cell>
          <cell r="U62" t="e">
            <v>#N/A</v>
          </cell>
          <cell r="V62" t="e">
            <v>#N/A</v>
          </cell>
          <cell r="W62" t="str">
            <v>Nie oszacowano kosztów wdrożenia działania</v>
          </cell>
          <cell r="X62" t="e">
            <v>#N/A</v>
          </cell>
        </row>
      </sheetData>
      <sheetData sheetId="3"/>
      <sheetData sheetId="4"/>
      <sheetData sheetId="5"/>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B2:E61"/>
  <sheetViews>
    <sheetView zoomScale="90" zoomScaleNormal="90" workbookViewId="0">
      <selection activeCell="B32" sqref="B32:C36"/>
    </sheetView>
  </sheetViews>
  <sheetFormatPr defaultRowHeight="14.25"/>
  <cols>
    <col min="1" max="1" width="4.25" customWidth="1"/>
    <col min="2" max="2" width="24.625" customWidth="1"/>
    <col min="3" max="3" width="20.5" bestFit="1" customWidth="1"/>
    <col min="4" max="4" width="14.125" customWidth="1"/>
  </cols>
  <sheetData>
    <row r="2" spans="2:5" ht="15">
      <c r="B2" s="7" t="s">
        <v>31</v>
      </c>
    </row>
    <row r="3" spans="2:5" ht="6" customHeight="1"/>
    <row r="4" spans="2:5">
      <c r="B4" s="175" t="s">
        <v>55</v>
      </c>
      <c r="C4" s="175"/>
      <c r="D4" s="175"/>
      <c r="E4" s="175"/>
    </row>
    <row r="5" spans="2:5">
      <c r="B5" s="176"/>
      <c r="C5" s="177"/>
      <c r="D5" s="3" t="s">
        <v>2</v>
      </c>
      <c r="E5" s="2">
        <v>1</v>
      </c>
    </row>
    <row r="6" spans="2:5">
      <c r="B6" s="176"/>
      <c r="C6" s="177"/>
      <c r="D6" s="3" t="s">
        <v>3</v>
      </c>
      <c r="E6" s="2">
        <v>2</v>
      </c>
    </row>
    <row r="7" spans="2:5">
      <c r="B7" s="176"/>
      <c r="C7" s="177"/>
      <c r="D7" s="3" t="s">
        <v>4</v>
      </c>
      <c r="E7" s="2">
        <v>3</v>
      </c>
    </row>
    <row r="8" spans="2:5">
      <c r="B8" s="176"/>
      <c r="C8" s="177"/>
      <c r="D8" s="3" t="s">
        <v>5</v>
      </c>
      <c r="E8" s="2">
        <v>4</v>
      </c>
    </row>
    <row r="9" spans="2:5" ht="7.5" customHeight="1"/>
    <row r="10" spans="2:5">
      <c r="B10" s="175" t="s">
        <v>169</v>
      </c>
      <c r="C10" s="175"/>
      <c r="D10" s="175"/>
      <c r="E10" s="175"/>
    </row>
    <row r="11" spans="2:5" ht="16.5">
      <c r="B11" s="176" t="s">
        <v>165</v>
      </c>
      <c r="C11" s="177" t="s">
        <v>11</v>
      </c>
      <c r="D11" s="156" t="s">
        <v>2</v>
      </c>
      <c r="E11" s="157">
        <v>1</v>
      </c>
    </row>
    <row r="12" spans="2:5" ht="16.5">
      <c r="B12" s="178" t="s">
        <v>166</v>
      </c>
      <c r="C12" s="177" t="s">
        <v>14</v>
      </c>
      <c r="D12" s="156" t="s">
        <v>3</v>
      </c>
      <c r="E12" s="157">
        <v>2</v>
      </c>
    </row>
    <row r="13" spans="2:5" ht="16.5">
      <c r="B13" s="178" t="s">
        <v>167</v>
      </c>
      <c r="C13" s="177" t="s">
        <v>14</v>
      </c>
      <c r="D13" s="156" t="s">
        <v>4</v>
      </c>
      <c r="E13" s="157">
        <v>3</v>
      </c>
    </row>
    <row r="14" spans="2:5" ht="16.5">
      <c r="B14" s="176" t="s">
        <v>168</v>
      </c>
      <c r="C14" s="177" t="s">
        <v>13</v>
      </c>
      <c r="D14" s="156" t="s">
        <v>5</v>
      </c>
      <c r="E14" s="157">
        <v>4</v>
      </c>
    </row>
    <row r="15" spans="2:5">
      <c r="B15" s="152"/>
      <c r="C15" s="152"/>
      <c r="D15" s="152"/>
      <c r="E15" s="30"/>
    </row>
    <row r="16" spans="2:5">
      <c r="B16" s="175" t="s">
        <v>139</v>
      </c>
      <c r="C16" s="175"/>
      <c r="D16" s="175"/>
      <c r="E16" s="175"/>
    </row>
    <row r="17" spans="2:5" ht="16.5">
      <c r="B17" s="3" t="s">
        <v>7</v>
      </c>
      <c r="C17" s="3" t="s">
        <v>11</v>
      </c>
      <c r="D17" s="3" t="s">
        <v>2</v>
      </c>
      <c r="E17" s="2">
        <v>1</v>
      </c>
    </row>
    <row r="18" spans="2:5" ht="16.5">
      <c r="B18" s="3" t="s">
        <v>8</v>
      </c>
      <c r="C18" s="3" t="s">
        <v>14</v>
      </c>
      <c r="D18" s="3" t="s">
        <v>3</v>
      </c>
      <c r="E18" s="2">
        <v>2</v>
      </c>
    </row>
    <row r="19" spans="2:5" ht="16.5">
      <c r="B19" s="3" t="s">
        <v>9</v>
      </c>
      <c r="C19" s="3" t="s">
        <v>12</v>
      </c>
      <c r="D19" s="3" t="s">
        <v>4</v>
      </c>
      <c r="E19" s="2">
        <v>3</v>
      </c>
    </row>
    <row r="20" spans="2:5" ht="16.5">
      <c r="B20" s="3" t="s">
        <v>10</v>
      </c>
      <c r="C20" s="3" t="s">
        <v>13</v>
      </c>
      <c r="D20" s="3" t="s">
        <v>5</v>
      </c>
      <c r="E20" s="2">
        <v>4</v>
      </c>
    </row>
    <row r="21" spans="2:5" ht="12" customHeight="1"/>
    <row r="22" spans="2:5">
      <c r="B22" s="175" t="s">
        <v>141</v>
      </c>
      <c r="C22" s="175"/>
      <c r="D22" s="175"/>
      <c r="E22" s="175"/>
    </row>
    <row r="23" spans="2:5" ht="28.5">
      <c r="B23" s="6" t="s">
        <v>30</v>
      </c>
      <c r="C23" s="5" t="s">
        <v>29</v>
      </c>
      <c r="D23" s="4"/>
      <c r="E23" s="4"/>
    </row>
    <row r="24" spans="2:5">
      <c r="B24" s="3" t="s">
        <v>19</v>
      </c>
      <c r="C24" s="3" t="s">
        <v>28</v>
      </c>
      <c r="D24" s="3" t="s">
        <v>16</v>
      </c>
      <c r="E24" s="2">
        <v>1</v>
      </c>
    </row>
    <row r="25" spans="2:5">
      <c r="B25" s="3" t="s">
        <v>20</v>
      </c>
      <c r="C25" s="3" t="s">
        <v>28</v>
      </c>
      <c r="D25" s="3" t="s">
        <v>17</v>
      </c>
      <c r="E25" s="2">
        <v>2</v>
      </c>
    </row>
    <row r="26" spans="2:5">
      <c r="B26" s="3" t="s">
        <v>19</v>
      </c>
      <c r="C26" s="3" t="s">
        <v>21</v>
      </c>
      <c r="D26" s="3" t="s">
        <v>3</v>
      </c>
      <c r="E26" s="2">
        <v>3</v>
      </c>
    </row>
    <row r="27" spans="2:5">
      <c r="B27" s="3" t="s">
        <v>20</v>
      </c>
      <c r="C27" s="3" t="s">
        <v>21</v>
      </c>
      <c r="D27" s="3" t="s">
        <v>18</v>
      </c>
      <c r="E27" s="2">
        <v>4</v>
      </c>
    </row>
    <row r="29" spans="2:5" ht="15">
      <c r="B29" s="7" t="s">
        <v>32</v>
      </c>
    </row>
    <row r="30" spans="2:5" ht="6" customHeight="1"/>
    <row r="31" spans="2:5">
      <c r="B31" s="175" t="s">
        <v>33</v>
      </c>
      <c r="C31" s="175"/>
      <c r="D31" s="175"/>
      <c r="E31" s="175"/>
    </row>
    <row r="32" spans="2:5">
      <c r="B32" s="173" t="s">
        <v>34</v>
      </c>
      <c r="C32" s="174"/>
      <c r="D32" s="3" t="s">
        <v>40</v>
      </c>
      <c r="E32" s="2">
        <v>1</v>
      </c>
    </row>
    <row r="33" spans="2:5">
      <c r="B33" s="173" t="s">
        <v>171</v>
      </c>
      <c r="C33" s="174"/>
      <c r="D33" s="3" t="s">
        <v>41</v>
      </c>
      <c r="E33" s="2">
        <v>2</v>
      </c>
    </row>
    <row r="34" spans="2:5">
      <c r="B34" s="173" t="s">
        <v>172</v>
      </c>
      <c r="C34" s="174"/>
      <c r="D34" s="3" t="s">
        <v>42</v>
      </c>
      <c r="E34" s="2">
        <v>3</v>
      </c>
    </row>
    <row r="35" spans="2:5">
      <c r="B35" s="173" t="s">
        <v>173</v>
      </c>
      <c r="C35" s="174"/>
      <c r="D35" s="3" t="s">
        <v>43</v>
      </c>
      <c r="E35" s="2">
        <v>4</v>
      </c>
    </row>
    <row r="36" spans="2:5">
      <c r="B36" s="173" t="s">
        <v>174</v>
      </c>
      <c r="C36" s="174"/>
      <c r="D36" s="3" t="s">
        <v>44</v>
      </c>
      <c r="E36" s="2">
        <v>5</v>
      </c>
    </row>
    <row r="38" spans="2:5" ht="15">
      <c r="B38" s="7" t="s">
        <v>45</v>
      </c>
    </row>
    <row r="39" spans="2:5" ht="6" customHeight="1"/>
    <row r="40" spans="2:5">
      <c r="B40" s="175" t="s">
        <v>37</v>
      </c>
      <c r="C40" s="175"/>
      <c r="D40" s="175"/>
      <c r="E40" s="175"/>
    </row>
    <row r="41" spans="2:5">
      <c r="B41" s="170" t="s">
        <v>39</v>
      </c>
      <c r="C41" s="171"/>
      <c r="D41" s="171"/>
      <c r="E41" s="172"/>
    </row>
    <row r="42" spans="2:5">
      <c r="B42" s="173" t="s">
        <v>160</v>
      </c>
      <c r="C42" s="174"/>
      <c r="D42" s="3" t="s">
        <v>5</v>
      </c>
      <c r="E42" s="2">
        <v>1</v>
      </c>
    </row>
    <row r="43" spans="2:5">
      <c r="B43" s="173" t="s">
        <v>161</v>
      </c>
      <c r="C43" s="174"/>
      <c r="D43" s="3" t="s">
        <v>4</v>
      </c>
      <c r="E43" s="2">
        <v>2</v>
      </c>
    </row>
    <row r="44" spans="2:5">
      <c r="B44" s="173" t="s">
        <v>162</v>
      </c>
      <c r="C44" s="174"/>
      <c r="D44" s="3" t="s">
        <v>3</v>
      </c>
      <c r="E44" s="2">
        <v>3</v>
      </c>
    </row>
    <row r="45" spans="2:5">
      <c r="B45" s="173" t="s">
        <v>163</v>
      </c>
      <c r="C45" s="174"/>
      <c r="D45" s="3" t="s">
        <v>2</v>
      </c>
      <c r="E45" s="2">
        <v>4</v>
      </c>
    </row>
    <row r="46" spans="2:5">
      <c r="B46" s="173" t="s">
        <v>164</v>
      </c>
      <c r="C46" s="174"/>
      <c r="D46" s="8" t="s">
        <v>35</v>
      </c>
      <c r="E46" s="2">
        <v>5</v>
      </c>
    </row>
    <row r="51" spans="2:2">
      <c r="B51" t="s">
        <v>142</v>
      </c>
    </row>
    <row r="52" spans="2:2">
      <c r="B52" s="154" t="s">
        <v>143</v>
      </c>
    </row>
    <row r="53" spans="2:2">
      <c r="B53" s="154" t="s">
        <v>144</v>
      </c>
    </row>
    <row r="54" spans="2:2">
      <c r="B54" s="154" t="s">
        <v>145</v>
      </c>
    </row>
    <row r="55" spans="2:2">
      <c r="B55" s="154" t="s">
        <v>146</v>
      </c>
    </row>
    <row r="56" spans="2:2">
      <c r="B56" s="154" t="s">
        <v>147</v>
      </c>
    </row>
    <row r="57" spans="2:2">
      <c r="B57" s="154" t="s">
        <v>148</v>
      </c>
    </row>
    <row r="58" spans="2:2">
      <c r="B58" s="154" t="s">
        <v>149</v>
      </c>
    </row>
    <row r="59" spans="2:2">
      <c r="B59" s="154" t="s">
        <v>150</v>
      </c>
    </row>
    <row r="60" spans="2:2">
      <c r="B60" s="154" t="s">
        <v>151</v>
      </c>
    </row>
    <row r="61" spans="2:2">
      <c r="B61" s="154" t="s">
        <v>152</v>
      </c>
    </row>
  </sheetData>
  <mergeCells count="25">
    <mergeCell ref="B14:C14"/>
    <mergeCell ref="B4:E4"/>
    <mergeCell ref="B16:E16"/>
    <mergeCell ref="B22:E22"/>
    <mergeCell ref="B5:C5"/>
    <mergeCell ref="B6:C6"/>
    <mergeCell ref="B7:C7"/>
    <mergeCell ref="B8:C8"/>
    <mergeCell ref="B13:C13"/>
    <mergeCell ref="B10:E10"/>
    <mergeCell ref="B11:C11"/>
    <mergeCell ref="B12:C12"/>
    <mergeCell ref="B40:E40"/>
    <mergeCell ref="B31:E31"/>
    <mergeCell ref="B32:C32"/>
    <mergeCell ref="B33:C33"/>
    <mergeCell ref="B34:C34"/>
    <mergeCell ref="B35:C35"/>
    <mergeCell ref="B36:C36"/>
    <mergeCell ref="B41:E41"/>
    <mergeCell ref="B45:C45"/>
    <mergeCell ref="B46:C46"/>
    <mergeCell ref="B42:C42"/>
    <mergeCell ref="B43:C43"/>
    <mergeCell ref="B44:C44"/>
  </mergeCells>
  <conditionalFormatting sqref="E5:E8">
    <cfRule type="colorScale" priority="14">
      <colorScale>
        <cfvo type="min" val="0"/>
        <cfvo type="percentile" val="50"/>
        <cfvo type="max" val="0"/>
        <color rgb="FFF8696B"/>
        <color rgb="FFFFEB84"/>
        <color rgb="FF63BE7B"/>
      </colorScale>
    </cfRule>
  </conditionalFormatting>
  <conditionalFormatting sqref="E17:E20">
    <cfRule type="colorScale" priority="13">
      <colorScale>
        <cfvo type="min" val="0"/>
        <cfvo type="percentile" val="50"/>
        <cfvo type="max" val="0"/>
        <color rgb="FFF8696B"/>
        <color rgb="FFFFEB84"/>
        <color rgb="FF63BE7B"/>
      </colorScale>
    </cfRule>
  </conditionalFormatting>
  <conditionalFormatting sqref="E24:E27">
    <cfRule type="colorScale" priority="12">
      <colorScale>
        <cfvo type="min" val="0"/>
        <cfvo type="percentile" val="50"/>
        <cfvo type="max" val="0"/>
        <color rgb="FFF8696B"/>
        <color rgb="FFFFEB84"/>
        <color rgb="FF63BE7B"/>
      </colorScale>
    </cfRule>
  </conditionalFormatting>
  <conditionalFormatting sqref="E32:E35">
    <cfRule type="colorScale" priority="11">
      <colorScale>
        <cfvo type="min" val="0"/>
        <cfvo type="percentile" val="50"/>
        <cfvo type="max" val="0"/>
        <color rgb="FFF8696B"/>
        <color rgb="FFFFEB84"/>
        <color rgb="FF63BE7B"/>
      </colorScale>
    </cfRule>
  </conditionalFormatting>
  <conditionalFormatting sqref="E36">
    <cfRule type="colorScale" priority="10">
      <colorScale>
        <cfvo type="min" val="0"/>
        <cfvo type="percentile" val="50"/>
        <cfvo type="max" val="0"/>
        <color rgb="FFF8696B"/>
        <color rgb="FFFFEB84"/>
        <color rgb="FF63BE7B"/>
      </colorScale>
    </cfRule>
  </conditionalFormatting>
  <conditionalFormatting sqref="E32:E36">
    <cfRule type="colorScale" priority="9">
      <colorScale>
        <cfvo type="min" val="0"/>
        <cfvo type="percentile" val="50"/>
        <cfvo type="max" val="0"/>
        <color rgb="FFF8696B"/>
        <color rgb="FFFFEB84"/>
        <color rgb="FF63BE7B"/>
      </colorScale>
    </cfRule>
  </conditionalFormatting>
  <conditionalFormatting sqref="E42:E44">
    <cfRule type="colorScale" priority="8">
      <colorScale>
        <cfvo type="min" val="0"/>
        <cfvo type="percentile" val="50"/>
        <cfvo type="max" val="0"/>
        <color rgb="FFF8696B"/>
        <color rgb="FFFFEB84"/>
        <color rgb="FF63BE7B"/>
      </colorScale>
    </cfRule>
  </conditionalFormatting>
  <conditionalFormatting sqref="E44">
    <cfRule type="colorScale" priority="7">
      <colorScale>
        <cfvo type="min" val="0"/>
        <cfvo type="percentile" val="50"/>
        <cfvo type="max" val="0"/>
        <color rgb="FFF8696B"/>
        <color rgb="FFFFEB84"/>
        <color rgb="FF63BE7B"/>
      </colorScale>
    </cfRule>
  </conditionalFormatting>
  <conditionalFormatting sqref="E42:E45">
    <cfRule type="colorScale" priority="5">
      <colorScale>
        <cfvo type="min" val="0"/>
        <cfvo type="percentile" val="50"/>
        <cfvo type="max" val="0"/>
        <color rgb="FFF8696B"/>
        <color rgb="FFFFEB84"/>
        <color rgb="FF63BE7B"/>
      </colorScale>
    </cfRule>
  </conditionalFormatting>
  <conditionalFormatting sqref="E42:E43">
    <cfRule type="colorScale" priority="21">
      <colorScale>
        <cfvo type="min" val="0"/>
        <cfvo type="percentile" val="50"/>
        <cfvo type="max" val="0"/>
        <color rgb="FFF8696B"/>
        <color rgb="FFFFEB84"/>
        <color rgb="FF63BE7B"/>
      </colorScale>
    </cfRule>
  </conditionalFormatting>
  <conditionalFormatting sqref="E46">
    <cfRule type="colorScale" priority="3">
      <colorScale>
        <cfvo type="min" val="0"/>
        <cfvo type="percentile" val="50"/>
        <cfvo type="max" val="0"/>
        <color rgb="FFF8696B"/>
        <color rgb="FFFFEB84"/>
        <color rgb="FF63BE7B"/>
      </colorScale>
    </cfRule>
  </conditionalFormatting>
  <conditionalFormatting sqref="E42:E46">
    <cfRule type="colorScale" priority="2">
      <colorScale>
        <cfvo type="min" val="0"/>
        <cfvo type="percentile" val="50"/>
        <cfvo type="max" val="0"/>
        <color rgb="FFF8696B"/>
        <color rgb="FFFFEB84"/>
        <color rgb="FF63BE7B"/>
      </colorScale>
    </cfRule>
  </conditionalFormatting>
  <conditionalFormatting sqref="E11:E15">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O32"/>
  <sheetViews>
    <sheetView showGridLines="0" workbookViewId="0">
      <selection activeCell="G30" sqref="G30"/>
    </sheetView>
  </sheetViews>
  <sheetFormatPr defaultRowHeight="14.25"/>
  <cols>
    <col min="2" max="3" width="22" bestFit="1" customWidth="1"/>
    <col min="4" max="4" width="22" customWidth="1"/>
    <col min="5" max="5" width="7.375" customWidth="1"/>
    <col min="6" max="6" width="18.5" customWidth="1"/>
    <col min="7" max="7" width="15" customWidth="1"/>
    <col min="8" max="8" width="11" customWidth="1"/>
  </cols>
  <sheetData>
    <row r="1" spans="1:15" ht="27.75" customHeight="1" thickBot="1">
      <c r="C1" t="str">
        <f>[1]Sheet1!$B$11</f>
        <v>KTM34_4</v>
      </c>
      <c r="F1" s="182" t="s">
        <v>56</v>
      </c>
      <c r="G1" s="182"/>
      <c r="H1" s="182"/>
    </row>
    <row r="2" spans="1:15" s="13" customFormat="1" ht="57.75" customHeight="1" thickBot="1">
      <c r="A2"/>
      <c r="B2" s="29" t="s">
        <v>0</v>
      </c>
      <c r="C2" s="185" t="str">
        <f>VLOOKUP($C$1,[1]Sheet1!$B$2:$AZ$62,6,FALSE)</f>
        <v>Wdrożenie wytycznych IMO dotyczących praktyki kontroli i zarządzania 'biofoulingiem' (systemy przeciwporostowe na statkach)</v>
      </c>
      <c r="D2" s="186"/>
      <c r="E2" s="27"/>
      <c r="F2" s="182"/>
      <c r="G2" s="182"/>
      <c r="H2" s="182"/>
      <c r="I2" s="27"/>
      <c r="J2" s="27"/>
      <c r="K2" s="27"/>
      <c r="L2" s="27"/>
      <c r="M2" s="27"/>
      <c r="N2" s="27"/>
      <c r="O2" s="27"/>
    </row>
    <row r="4" spans="1:15" ht="15">
      <c r="B4" s="7" t="s">
        <v>31</v>
      </c>
      <c r="F4" s="183" t="s">
        <v>27</v>
      </c>
      <c r="G4" s="184"/>
      <c r="H4" s="39" t="s">
        <v>36</v>
      </c>
    </row>
    <row r="5" spans="1:15">
      <c r="B5" s="175" t="s">
        <v>22</v>
      </c>
      <c r="C5" s="175"/>
      <c r="D5" s="175"/>
      <c r="E5" s="9"/>
      <c r="F5" s="42"/>
      <c r="G5" s="13"/>
      <c r="H5" s="43"/>
    </row>
    <row r="6" spans="1:15">
      <c r="B6" s="175" t="s">
        <v>1</v>
      </c>
      <c r="C6" s="175"/>
      <c r="D6" s="175"/>
      <c r="E6" s="9"/>
      <c r="F6" s="42"/>
      <c r="G6" s="13"/>
      <c r="H6" s="43"/>
    </row>
    <row r="7" spans="1:15" ht="15" thickBot="1">
      <c r="C7" s="1" t="s">
        <v>25</v>
      </c>
      <c r="D7" s="143"/>
      <c r="E7" s="10"/>
      <c r="F7" s="148" t="str">
        <f>VLOOKUP($C$1,[1]Sheet1!$B$2:$AZ$62,46,FALSE)</f>
        <v>brak cba</v>
      </c>
      <c r="G7" s="3" t="str">
        <f>IF($D$7&lt;5%,'Skala ocen'!$D$5,(IF(AND($D$7&gt;=5%,$D$7&lt;15%),'Skala ocen'!$D$6,IF(AND($D$7&gt;=15%,$D$7&lt;30%),'Skala ocen'!$D$7,IF(AND($D$7&gt;=30%,$D$7&lt;=100%),'Skala ocen'!$D$8,"brak danych")))))</f>
        <v>niski</v>
      </c>
      <c r="H7" s="3">
        <v>2</v>
      </c>
    </row>
    <row r="8" spans="1:15">
      <c r="D8" s="1"/>
      <c r="E8" s="1"/>
      <c r="F8" s="42"/>
      <c r="G8" s="14"/>
      <c r="H8" s="44"/>
    </row>
    <row r="9" spans="1:15" s="154" customFormat="1">
      <c r="B9" s="175" t="s">
        <v>23</v>
      </c>
      <c r="C9" s="175"/>
      <c r="D9" s="175"/>
      <c r="F9" s="42"/>
      <c r="G9" s="14"/>
      <c r="H9" s="44"/>
    </row>
    <row r="10" spans="1:15" s="154" customFormat="1">
      <c r="A10" s="154" t="str">
        <f>VLOOKUP($C$1,[1]Sheet1!$B$2:$AZ$62,50,FALSE)</f>
        <v>D2</v>
      </c>
      <c r="B10" s="175" t="s">
        <v>170</v>
      </c>
      <c r="C10" s="175"/>
      <c r="D10" s="175"/>
      <c r="F10" s="42"/>
      <c r="G10" s="14"/>
      <c r="H10" s="44"/>
    </row>
    <row r="11" spans="1:15" s="154" customFormat="1" ht="15" thickBot="1">
      <c r="C11" s="155" t="s">
        <v>25</v>
      </c>
      <c r="D11" s="143"/>
      <c r="F11" s="148" t="str">
        <f>VLOOKUP($C$1,[1]Sheet1!$B$2:$AZ$62,49,FALSE)</f>
        <v>brak cba</v>
      </c>
      <c r="G11" s="156" t="str">
        <f>IF($D$11&lt;5%,'Skala ocen'!$D$5,(IF(AND($D$11&gt;=5%,$D$11&lt;15%),'Skala ocen'!$D$6,IF(AND($D$11&gt;=15%,$D$11&lt;30%),'Skala ocen'!$D$7,IF(AND($D$11&gt;=30%,$D$11&lt;=100%),'Skala ocen'!$D$8,"brak danych")))))</f>
        <v>niski</v>
      </c>
      <c r="H11" s="156">
        <v>1</v>
      </c>
    </row>
    <row r="12" spans="1:15" s="154" customFormat="1">
      <c r="F12" s="42"/>
      <c r="G12" s="14"/>
      <c r="H12" s="44"/>
    </row>
    <row r="13" spans="1:15">
      <c r="B13" s="175" t="s">
        <v>24</v>
      </c>
      <c r="C13" s="175"/>
      <c r="D13" s="175"/>
      <c r="E13" s="9"/>
      <c r="F13" s="42"/>
      <c r="G13" s="14"/>
      <c r="H13" s="44"/>
    </row>
    <row r="14" spans="1:15" ht="15" thickBot="1">
      <c r="B14" s="175" t="s">
        <v>6</v>
      </c>
      <c r="C14" s="175"/>
      <c r="D14" s="175"/>
      <c r="E14" s="9"/>
      <c r="F14" s="42"/>
      <c r="G14" s="14"/>
      <c r="H14" s="44"/>
    </row>
    <row r="15" spans="1:15" ht="17.25" thickBot="1">
      <c r="C15" s="1" t="s">
        <v>26</v>
      </c>
      <c r="D15" s="144"/>
      <c r="E15" s="11"/>
      <c r="F15" s="148" t="str">
        <f>VLOOKUP($C$1,[1]Sheet1!$B$2:$AZ$62,47,FALSE)</f>
        <v>brak cba</v>
      </c>
      <c r="G15" s="3" t="str">
        <f>IF(D15&lt;333.07,'Skala ocen'!D17,(IF(AND(D15&gt;=333.07,D15&lt;4996.05),'Skala ocen'!D18,IF(AND(D15&gt;=4996.05,D15&lt;19984.2),'Skala ocen'!D19,IF(AND(D15&gt;=19984.2,D15&lt;=33307),'Skala ocen'!D20,"brak danych")))))</f>
        <v>niski</v>
      </c>
      <c r="H15" s="3">
        <v>1</v>
      </c>
    </row>
    <row r="16" spans="1:15">
      <c r="D16" s="1"/>
      <c r="E16" s="1"/>
      <c r="F16" s="42"/>
      <c r="G16" s="45"/>
      <c r="H16" s="44"/>
    </row>
    <row r="17" spans="1:8">
      <c r="F17" s="42"/>
      <c r="G17" s="14"/>
      <c r="H17" s="44"/>
    </row>
    <row r="18" spans="1:8">
      <c r="B18" s="175" t="s">
        <v>140</v>
      </c>
      <c r="C18" s="175"/>
      <c r="D18" s="175"/>
      <c r="E18" s="9"/>
      <c r="F18" s="42"/>
      <c r="G18" s="14"/>
      <c r="H18" s="44"/>
    </row>
    <row r="19" spans="1:8" ht="15" thickBot="1">
      <c r="B19" s="40" t="s">
        <v>15</v>
      </c>
      <c r="C19" s="41" t="s">
        <v>46</v>
      </c>
      <c r="D19" s="41" t="s">
        <v>47</v>
      </c>
      <c r="E19" s="9"/>
      <c r="F19" s="42"/>
      <c r="G19" s="14"/>
      <c r="H19" s="44"/>
    </row>
    <row r="20" spans="1:8" ht="15" thickBot="1">
      <c r="B20" s="29" t="s">
        <v>53</v>
      </c>
      <c r="C20" s="145"/>
      <c r="D20" s="145"/>
      <c r="E20" s="12"/>
      <c r="F20" s="148" t="str">
        <f>VLOOKUP($C$1,[1]Sheet1!$B$2:$AZ$62,48,FALSE)</f>
        <v>brak cba</v>
      </c>
      <c r="G20" s="3" t="str">
        <f>IF(D20&lt;=1,IF(C20&lt;=2,'Skala ocen'!D27,'Skala ocen'!D26),IF(D20&gt;5,"brak danych",IF(C20&lt;=2,'Skala ocen'!D25,'Skala ocen'!D24)))</f>
        <v>krótki</v>
      </c>
      <c r="H20" s="3">
        <v>0.5</v>
      </c>
    </row>
    <row r="21" spans="1:8">
      <c r="C21" s="1"/>
      <c r="D21" s="1"/>
      <c r="E21" s="1"/>
      <c r="F21" s="42"/>
      <c r="G21" s="13"/>
      <c r="H21" s="43"/>
    </row>
    <row r="22" spans="1:8" ht="15" thickBot="1">
      <c r="F22" s="42"/>
      <c r="G22" s="13"/>
      <c r="H22" s="43"/>
    </row>
    <row r="23" spans="1:8" ht="15" thickBot="1">
      <c r="B23" s="179" t="s">
        <v>54</v>
      </c>
      <c r="C23" s="180"/>
      <c r="D23" s="181"/>
      <c r="F23" s="46" t="str">
        <f>IFERROR($F$7*$H$7+$F$11*$H$11+$F$15*$H$15+$F$20*$H$20,"brak CBA")</f>
        <v>brak CBA</v>
      </c>
      <c r="G23" s="30"/>
      <c r="H23" s="31"/>
    </row>
    <row r="25" spans="1:8" ht="15.75" thickBot="1">
      <c r="B25" s="7" t="s">
        <v>32</v>
      </c>
    </row>
    <row r="26" spans="1:8" ht="15.75" thickBot="1">
      <c r="B26" s="175" t="s">
        <v>33</v>
      </c>
      <c r="C26" s="175"/>
      <c r="D26" s="175"/>
      <c r="F26" s="52" t="str">
        <f>IF($F$23&lt;7,'Skala ocen'!$E$32,(IF(AND($F$23&gt;=7,$F$23&lt;8),'Skala ocen'!$E$33,IF(AND($F$23&gt;=8,$F$23&lt;9),'Skala ocen'!$E$34,IF(AND($F$23&gt;=9,$F$23&lt;11),'Skala ocen'!$E$35,IF(AND($F$23&gt;=11,$F$23&lt;=100),'Skala ocen'!$E$36,"brak danych"))))))</f>
        <v>brak danych</v>
      </c>
      <c r="G26" s="52" t="str">
        <f>IF($F$23&lt;7,'Skala ocen'!$D$32,(IF(AND($F$23&gt;=7,$F$23&lt;8),'Skala ocen'!$D$33,IF(AND($F$23&gt;=8,$F$23&lt;9),'Skala ocen'!$D$34,IF(AND($F$23&gt;=9,$F$23&lt;11),'Skala ocen'!$D$35,IF(AND($F$23&gt;=11,$F$23&lt;=100),'Skala ocen'!$D$36,"brak danych"))))))</f>
        <v>brak danych</v>
      </c>
    </row>
    <row r="28" spans="1:8" ht="15.75" thickBot="1">
      <c r="B28" s="7" t="s">
        <v>45</v>
      </c>
    </row>
    <row r="29" spans="1:8" ht="15.75" thickBot="1">
      <c r="B29" s="175" t="s">
        <v>37</v>
      </c>
      <c r="C29" s="175"/>
      <c r="D29" s="175"/>
      <c r="E29" s="9"/>
      <c r="F29" s="52">
        <f>IF($D$31&lt;10000000,'Skala ocen'!$E$46,(IF(AND($D$31&gt;=10000000,$D$31&lt;75000000),'Skala ocen'!$E$45,IF(AND($D$31&gt;=75000000,$D$31&lt;150000000),'Skala ocen'!$E$44,IF(AND($D$31&gt;=150000000,$D$31&lt;250000000),'Skala ocen'!$E$43,IF(AND($D$31&gt;=250000000,$D$31&lt;=1000000000000),'Skala ocen'!$E$42,"brak danych"))))))</f>
        <v>3</v>
      </c>
      <c r="G29" s="52" t="str">
        <f>IF($D$31&lt;10000000,'Skala ocen'!$D$46,(IF(AND($D$31&gt;=10000000,$D$31&lt;75000000),'Skala ocen'!$D$45,IF(AND($D$31&gt;=75000000,$D$31&lt;150000000),'Skala ocen'!$D$44,IF(AND($D$31&gt;=150000000,$D$31&lt;250000000),'Skala ocen'!$D$43,IF(AND($D$31&gt;=250000000,$D$31&lt;=1000000000000),'Skala ocen'!$D$42,"brak danych"))))))</f>
        <v>średni</v>
      </c>
    </row>
    <row r="30" spans="1:8" ht="29.25" thickBot="1">
      <c r="A30" t="s">
        <v>138</v>
      </c>
      <c r="B30" s="38" t="s">
        <v>49</v>
      </c>
      <c r="C30" s="38" t="s">
        <v>38</v>
      </c>
      <c r="D30" s="38" t="s">
        <v>48</v>
      </c>
      <c r="E30" s="28"/>
    </row>
    <row r="31" spans="1:8" ht="15" thickBot="1">
      <c r="A31">
        <v>1</v>
      </c>
      <c r="B31" s="149"/>
      <c r="C31" s="147"/>
      <c r="D31" s="150">
        <f>ROUND(Passport!E14/A31,0)</f>
        <v>133500000</v>
      </c>
      <c r="E31" s="15"/>
    </row>
    <row r="32" spans="1:8">
      <c r="B32" s="151"/>
      <c r="C32" s="1"/>
      <c r="D32" s="1"/>
      <c r="E32" s="1"/>
    </row>
  </sheetData>
  <mergeCells count="13">
    <mergeCell ref="B23:D23"/>
    <mergeCell ref="B26:D26"/>
    <mergeCell ref="B29:D29"/>
    <mergeCell ref="F1:H2"/>
    <mergeCell ref="F4:G4"/>
    <mergeCell ref="B5:D5"/>
    <mergeCell ref="B13:D13"/>
    <mergeCell ref="C2:D2"/>
    <mergeCell ref="B6:D6"/>
    <mergeCell ref="B14:D14"/>
    <mergeCell ref="B18:D18"/>
    <mergeCell ref="B9:D9"/>
    <mergeCell ref="B10:D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B1:J16"/>
  <sheetViews>
    <sheetView showGridLines="0" topLeftCell="A2" zoomScale="90" zoomScaleNormal="90" workbookViewId="0">
      <selection activeCell="M30" sqref="M30"/>
    </sheetView>
  </sheetViews>
  <sheetFormatPr defaultRowHeight="14.25"/>
  <cols>
    <col min="1" max="1" width="3.75" customWidth="1"/>
    <col min="3" max="3" width="15.25" customWidth="1"/>
    <col min="4" max="4" width="5.875" customWidth="1"/>
  </cols>
  <sheetData>
    <row r="1" spans="2:10" ht="15" thickBot="1"/>
    <row r="2" spans="2:10" ht="15" thickBot="1">
      <c r="B2" s="32"/>
      <c r="C2" s="33"/>
      <c r="D2" s="33"/>
      <c r="E2" s="33"/>
      <c r="F2" s="33"/>
      <c r="G2" s="33"/>
      <c r="H2" s="33"/>
      <c r="I2" s="33"/>
      <c r="J2" s="47"/>
    </row>
    <row r="3" spans="2:10" ht="34.5" customHeight="1" thickBot="1">
      <c r="B3" s="34"/>
      <c r="C3" s="16"/>
      <c r="D3" s="17"/>
      <c r="E3" s="187" t="s">
        <v>33</v>
      </c>
      <c r="F3" s="188"/>
      <c r="G3" s="188"/>
      <c r="H3" s="188"/>
      <c r="I3" s="189"/>
      <c r="J3" s="48"/>
    </row>
    <row r="4" spans="2:10" ht="15.75" thickTop="1" thickBot="1">
      <c r="B4" s="34"/>
      <c r="C4" s="18"/>
      <c r="D4" s="19"/>
      <c r="E4" s="20">
        <v>5</v>
      </c>
      <c r="F4" s="20">
        <v>4</v>
      </c>
      <c r="G4" s="20">
        <v>3</v>
      </c>
      <c r="H4" s="20">
        <v>2</v>
      </c>
      <c r="I4" s="20">
        <v>1</v>
      </c>
      <c r="J4" s="48"/>
    </row>
    <row r="5" spans="2:10" ht="15" thickBot="1">
      <c r="B5" s="34"/>
      <c r="C5" s="190" t="s">
        <v>51</v>
      </c>
      <c r="D5" s="21">
        <v>1</v>
      </c>
      <c r="E5" s="22">
        <v>3</v>
      </c>
      <c r="F5" s="22">
        <v>3</v>
      </c>
      <c r="G5" s="23">
        <v>2</v>
      </c>
      <c r="H5" s="24">
        <v>1</v>
      </c>
      <c r="I5" s="24">
        <v>1</v>
      </c>
      <c r="J5" s="48"/>
    </row>
    <row r="6" spans="2:10" ht="15" thickBot="1">
      <c r="B6" s="34"/>
      <c r="C6" s="191"/>
      <c r="D6" s="21">
        <v>2</v>
      </c>
      <c r="E6" s="22">
        <v>3</v>
      </c>
      <c r="F6" s="22">
        <v>3</v>
      </c>
      <c r="G6" s="22">
        <v>3</v>
      </c>
      <c r="H6" s="23">
        <v>2</v>
      </c>
      <c r="I6" s="24">
        <v>1</v>
      </c>
      <c r="J6" s="48"/>
    </row>
    <row r="7" spans="2:10" ht="15" thickBot="1">
      <c r="B7" s="34"/>
      <c r="C7" s="191"/>
      <c r="D7" s="21">
        <v>3</v>
      </c>
      <c r="E7" s="25">
        <v>4</v>
      </c>
      <c r="F7" s="25">
        <v>4</v>
      </c>
      <c r="G7" s="22">
        <v>3</v>
      </c>
      <c r="H7" s="23">
        <v>2</v>
      </c>
      <c r="I7" s="23">
        <v>2</v>
      </c>
      <c r="J7" s="48"/>
    </row>
    <row r="8" spans="2:10" ht="15" thickBot="1">
      <c r="B8" s="34"/>
      <c r="C8" s="191"/>
      <c r="D8" s="21">
        <v>4</v>
      </c>
      <c r="E8" s="26">
        <v>5</v>
      </c>
      <c r="F8" s="25">
        <v>4</v>
      </c>
      <c r="G8" s="22">
        <v>3</v>
      </c>
      <c r="H8" s="22">
        <v>3</v>
      </c>
      <c r="I8" s="22">
        <v>3</v>
      </c>
      <c r="J8" s="48"/>
    </row>
    <row r="9" spans="2:10" ht="15" thickBot="1">
      <c r="B9" s="34"/>
      <c r="C9" s="192"/>
      <c r="D9" s="21">
        <v>5</v>
      </c>
      <c r="E9" s="26">
        <v>5</v>
      </c>
      <c r="F9" s="26">
        <v>5</v>
      </c>
      <c r="G9" s="25">
        <v>4</v>
      </c>
      <c r="H9" s="22">
        <v>3</v>
      </c>
      <c r="I9" s="22">
        <v>3</v>
      </c>
      <c r="J9" s="48"/>
    </row>
    <row r="10" spans="2:10">
      <c r="B10" s="34"/>
      <c r="C10" s="13"/>
      <c r="D10" s="13"/>
      <c r="E10" s="13"/>
      <c r="F10" s="13"/>
      <c r="G10" s="13"/>
      <c r="H10" s="13"/>
      <c r="I10" s="13"/>
      <c r="J10" s="48"/>
    </row>
    <row r="11" spans="2:10">
      <c r="B11" s="34"/>
      <c r="C11" s="13"/>
      <c r="D11" s="13"/>
      <c r="E11" s="13"/>
      <c r="F11" s="13"/>
      <c r="G11" s="13"/>
      <c r="H11" s="13"/>
      <c r="I11" s="13"/>
      <c r="J11" s="48"/>
    </row>
    <row r="12" spans="2:10">
      <c r="B12" s="34"/>
      <c r="C12" s="13"/>
      <c r="D12" s="13"/>
      <c r="E12" s="13"/>
      <c r="F12" s="13"/>
      <c r="G12" s="13"/>
      <c r="H12" s="13"/>
      <c r="I12" s="13"/>
      <c r="J12" s="48"/>
    </row>
    <row r="13" spans="2:10" ht="30">
      <c r="B13" s="34"/>
      <c r="C13" s="193" t="s">
        <v>33</v>
      </c>
      <c r="D13" s="194"/>
      <c r="E13" s="158" t="str">
        <f>'Ocena na podst. danych'!$F$26</f>
        <v>brak danych</v>
      </c>
      <c r="F13" s="13"/>
      <c r="G13" s="193" t="s">
        <v>50</v>
      </c>
      <c r="H13" s="194"/>
      <c r="I13" s="158">
        <f>'Ocena na podst. danych'!$F$29</f>
        <v>3</v>
      </c>
      <c r="J13" s="48"/>
    </row>
    <row r="14" spans="2:10" ht="15" thickBot="1">
      <c r="B14" s="34"/>
      <c r="C14" s="13"/>
      <c r="D14" s="13"/>
      <c r="E14" s="49"/>
      <c r="F14" s="13"/>
      <c r="G14" s="13"/>
      <c r="H14" s="13"/>
      <c r="I14" s="13"/>
      <c r="J14" s="48"/>
    </row>
    <row r="15" spans="2:10" ht="29.25" thickBot="1">
      <c r="B15" s="34"/>
      <c r="C15" s="13"/>
      <c r="D15" s="195" t="s">
        <v>52</v>
      </c>
      <c r="E15" s="195"/>
      <c r="F15" s="195"/>
      <c r="G15" s="195"/>
      <c r="H15" s="153" t="str">
        <f>IFERROR(HLOOKUP($E$13,$D$4:$I$9,$I$13+1,FALSE),"brak oceny")</f>
        <v>brak oceny</v>
      </c>
      <c r="I15" s="13"/>
      <c r="J15" s="48"/>
    </row>
    <row r="16" spans="2:10" ht="15" thickBot="1">
      <c r="B16" s="35"/>
      <c r="C16" s="36"/>
      <c r="D16" s="36"/>
      <c r="E16" s="36"/>
      <c r="F16" s="36"/>
      <c r="G16" s="36"/>
      <c r="H16" s="36"/>
      <c r="I16" s="36"/>
      <c r="J16" s="37"/>
    </row>
  </sheetData>
  <mergeCells count="5">
    <mergeCell ref="E3:I3"/>
    <mergeCell ref="C5:C9"/>
    <mergeCell ref="G13:H13"/>
    <mergeCell ref="C13:D13"/>
    <mergeCell ref="D15:G15"/>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V440"/>
  <sheetViews>
    <sheetView showGridLines="0" tabSelected="1" view="pageBreakPreview" zoomScale="60" zoomScaleNormal="60" workbookViewId="0">
      <selection activeCell="B2" sqref="B2:V440"/>
    </sheetView>
  </sheetViews>
  <sheetFormatPr defaultRowHeight="14.25" outlineLevelRow="2"/>
  <cols>
    <col min="1" max="1" width="6.75" style="50" customWidth="1"/>
    <col min="2" max="2" width="24.375" style="50" customWidth="1"/>
    <col min="3" max="3" width="8.625" style="50" customWidth="1"/>
    <col min="4" max="4" width="13.125" style="50" customWidth="1"/>
    <col min="5" max="5" width="13.25" style="50" customWidth="1"/>
    <col min="6" max="6" width="13.125" style="50" customWidth="1"/>
    <col min="7" max="7" width="13.25" style="50" customWidth="1"/>
    <col min="8" max="8" width="13.125" style="50" customWidth="1"/>
    <col min="9" max="9" width="7.125" style="50" customWidth="1"/>
    <col min="10" max="10" width="9.125" style="50" customWidth="1"/>
    <col min="11" max="11" width="4.125" style="50" customWidth="1"/>
    <col min="12" max="13" width="9.125" style="50" customWidth="1"/>
    <col min="14" max="14" width="8.375" style="50" customWidth="1"/>
    <col min="15" max="15" width="15.125" style="50" customWidth="1"/>
    <col min="16" max="16" width="5.375" style="50" customWidth="1"/>
    <col min="17" max="21" width="9" style="50"/>
    <col min="22" max="22" width="18" style="50" customWidth="1"/>
    <col min="23" max="16384" width="9" style="50"/>
  </cols>
  <sheetData>
    <row r="1" spans="1:22" ht="15" thickBot="1">
      <c r="A1" s="95"/>
      <c r="B1" s="95"/>
      <c r="C1" s="95"/>
      <c r="D1" s="95"/>
      <c r="E1" s="95"/>
      <c r="F1" s="95"/>
      <c r="G1" s="95"/>
      <c r="H1" s="95"/>
      <c r="I1" s="95"/>
      <c r="J1" s="95"/>
      <c r="K1" s="95"/>
      <c r="L1" s="95"/>
      <c r="M1" s="95"/>
      <c r="N1" s="95"/>
      <c r="O1" s="97"/>
      <c r="P1" s="97"/>
      <c r="Q1" s="97"/>
      <c r="R1" s="97"/>
      <c r="S1" s="97"/>
      <c r="T1" s="97"/>
      <c r="U1" s="97"/>
      <c r="V1" s="97"/>
    </row>
    <row r="2" spans="1:22" ht="57" customHeight="1" thickBot="1">
      <c r="A2" s="95"/>
      <c r="B2" s="57" t="s">
        <v>63</v>
      </c>
      <c r="C2" s="249" t="str">
        <f>'Ocena na podst. danych'!C2</f>
        <v>Wdrożenie wytycznych IMO dotyczących praktyki kontroli i zarządzania 'biofoulingiem' (systemy przeciwporostowe na statkach)</v>
      </c>
      <c r="D2" s="250"/>
      <c r="E2" s="250"/>
      <c r="F2" s="250"/>
      <c r="G2" s="250"/>
      <c r="H2" s="250"/>
      <c r="I2" s="250"/>
      <c r="J2" s="250"/>
      <c r="K2" s="250"/>
      <c r="L2" s="250"/>
      <c r="M2" s="250"/>
      <c r="N2" s="250"/>
      <c r="O2" s="250"/>
      <c r="P2" s="250"/>
      <c r="Q2" s="250"/>
      <c r="R2" s="250"/>
      <c r="S2" s="250"/>
      <c r="T2" s="250"/>
      <c r="U2" s="250"/>
      <c r="V2" s="251"/>
    </row>
    <row r="3" spans="1:22" customFormat="1" ht="13.5" customHeight="1" thickBot="1"/>
    <row r="4" spans="1:22" ht="22.5" customHeight="1">
      <c r="A4" s="95"/>
      <c r="B4" s="217" t="s">
        <v>80</v>
      </c>
      <c r="C4" s="218"/>
      <c r="D4" s="218"/>
      <c r="E4" s="218"/>
      <c r="F4" s="218"/>
      <c r="G4" s="218"/>
      <c r="H4" s="218"/>
      <c r="I4" s="218"/>
      <c r="J4" s="218"/>
      <c r="K4" s="218"/>
      <c r="L4" s="218"/>
      <c r="M4" s="218"/>
      <c r="N4" s="218"/>
      <c r="O4" s="218"/>
      <c r="P4" s="218"/>
      <c r="Q4" s="218"/>
      <c r="R4" s="218"/>
      <c r="S4" s="218"/>
      <c r="T4" s="218"/>
      <c r="U4" s="218"/>
      <c r="V4" s="219"/>
    </row>
    <row r="5" spans="1:22" ht="34.5" customHeight="1">
      <c r="A5" s="95"/>
      <c r="B5" s="211" t="s">
        <v>64</v>
      </c>
      <c r="C5" s="212"/>
      <c r="D5" s="212"/>
      <c r="E5" s="146" t="str">
        <f>[1]Sheet1!$B$11</f>
        <v>KTM34_4</v>
      </c>
      <c r="F5" s="54"/>
      <c r="G5" s="54"/>
      <c r="H5" s="54"/>
      <c r="I5" s="54"/>
      <c r="J5" s="54"/>
      <c r="K5" s="54"/>
      <c r="L5" s="54"/>
      <c r="M5" s="54"/>
      <c r="N5" s="54"/>
      <c r="O5" s="55"/>
      <c r="P5" s="55"/>
      <c r="Q5" s="55"/>
      <c r="R5" s="55"/>
      <c r="S5" s="55"/>
      <c r="T5" s="55"/>
      <c r="U5" s="55"/>
      <c r="V5" s="56"/>
    </row>
    <row r="6" spans="1:22" ht="34.5" customHeight="1">
      <c r="A6" s="95"/>
      <c r="B6" s="211" t="s">
        <v>71</v>
      </c>
      <c r="C6" s="212"/>
      <c r="D6" s="212"/>
      <c r="E6" s="146" t="str">
        <f>VLOOKUP('Ocena na podst. danych'!$C$1,[1]Sheet1!$B$2:$AZ$62,19,FALSE)</f>
        <v>prawne, administracyjne, edukacyjne</v>
      </c>
      <c r="F6" s="54"/>
      <c r="G6" s="54"/>
      <c r="H6" s="54"/>
      <c r="I6" s="54"/>
      <c r="J6" s="54"/>
      <c r="K6" s="54"/>
      <c r="L6" s="54"/>
      <c r="M6" s="54"/>
      <c r="N6" s="54"/>
      <c r="O6" s="55"/>
      <c r="P6" s="55"/>
      <c r="Q6" s="55"/>
      <c r="R6" s="55"/>
      <c r="S6" s="55"/>
      <c r="T6" s="55"/>
      <c r="U6" s="55"/>
      <c r="V6" s="56"/>
    </row>
    <row r="7" spans="1:22" ht="211.5" customHeight="1">
      <c r="A7" s="95"/>
      <c r="B7" s="211" t="s">
        <v>72</v>
      </c>
      <c r="C7" s="212"/>
      <c r="D7" s="212"/>
      <c r="E7" s="53"/>
      <c r="F7" s="54"/>
      <c r="G7" s="54"/>
      <c r="H7" s="54"/>
      <c r="I7" s="54"/>
      <c r="J7" s="54"/>
      <c r="K7" s="54"/>
      <c r="L7" s="54"/>
      <c r="M7" s="253" t="str">
        <f>VLOOKUP('Ocena na podst. danych'!$C$1,[1]Sheet1!$B$2:$AZ$62,26,FALSE)</f>
        <v>Obszary morskie RP, porty i przystanie morskie</v>
      </c>
      <c r="N7" s="254"/>
      <c r="O7" s="254"/>
      <c r="P7" s="254"/>
      <c r="Q7" s="254"/>
      <c r="R7" s="254"/>
      <c r="S7" s="254"/>
      <c r="T7" s="254"/>
      <c r="U7" s="254"/>
      <c r="V7" s="255"/>
    </row>
    <row r="8" spans="1:22" ht="58.5" customHeight="1">
      <c r="A8" s="95"/>
      <c r="B8" s="211" t="s">
        <v>73</v>
      </c>
      <c r="C8" s="212"/>
      <c r="D8" s="212"/>
      <c r="E8" s="252" t="str">
        <f>VLOOKUP('Ocena na podst. danych'!$C$1,[1]Sheet1!$B$2:$AZ$62,23,FALSE)</f>
        <v xml:space="preserve">Rozporządzenie Parlamentu Europejskiego i Rady UE nr 1143/2014 z dnia 22 października 2014 r. w sprawie działań zapobiegawczych i zaradczych w odniesieniu do wprowadzania i rozprzestrzeniania inwazyjnych gatunków obcych </v>
      </c>
      <c r="F8" s="228"/>
      <c r="G8" s="228"/>
      <c r="H8" s="228"/>
      <c r="I8" s="228"/>
      <c r="J8" s="228"/>
      <c r="K8" s="228"/>
      <c r="L8" s="228"/>
      <c r="M8" s="228"/>
      <c r="N8" s="228"/>
      <c r="O8" s="228"/>
      <c r="P8" s="228"/>
      <c r="Q8" s="228"/>
      <c r="R8" s="228"/>
      <c r="S8" s="228"/>
      <c r="T8" s="228"/>
      <c r="U8" s="228"/>
      <c r="V8" s="229"/>
    </row>
    <row r="9" spans="1:22" ht="51" customHeight="1">
      <c r="A9" s="95"/>
      <c r="B9" s="211" t="s">
        <v>74</v>
      </c>
      <c r="C9" s="212"/>
      <c r="D9" s="212"/>
      <c r="E9" s="252" t="str">
        <f>VLOOKUP('Ocena na podst. danych'!$C$1,[1]Sheet1!$B$2:$AZ$62,24,FALSE)</f>
        <v>Działanie polega na opracowaniu planu zarządzania procesami porastania elementów konstrukcyjnych statków przez organizmy wodne (w tym gatunki obce) i wprowadzeniu przepisów określających procedury zwalczania procesów porastania statku, jak np. prowadzenie książki zapisów działań przeciwporostowych, obowiązków związanych z instalacją systemów antyporostowych, zakup oraz instalację systemu antyporostowego MPGS oraz czyszczenie statków, inspekcja poszycia statków, działania edukacyjne w postaci szkoleń dla kapitanów i załóg.</v>
      </c>
      <c r="F9" s="228"/>
      <c r="G9" s="228"/>
      <c r="H9" s="228"/>
      <c r="I9" s="228"/>
      <c r="J9" s="228"/>
      <c r="K9" s="228"/>
      <c r="L9" s="228"/>
      <c r="M9" s="228"/>
      <c r="N9" s="228"/>
      <c r="O9" s="228"/>
      <c r="P9" s="228"/>
      <c r="Q9" s="228"/>
      <c r="R9" s="228"/>
      <c r="S9" s="228"/>
      <c r="T9" s="228"/>
      <c r="U9" s="228"/>
      <c r="V9" s="229"/>
    </row>
    <row r="10" spans="1:22" ht="34.5" customHeight="1">
      <c r="A10" s="95"/>
      <c r="B10" s="211" t="s">
        <v>75</v>
      </c>
      <c r="C10" s="212"/>
      <c r="D10" s="212"/>
      <c r="E10" s="252" t="str">
        <f>VLOOKUP('Ocena na podst. danych'!$C$1,[1]Sheet1!$B$2:$AZ$62,25,FALSE)</f>
        <v xml:space="preserve">2016 - 2020 - działanie ciągłe 
</v>
      </c>
      <c r="F10" s="228"/>
      <c r="G10" s="228"/>
      <c r="H10" s="228"/>
      <c r="I10" s="228"/>
      <c r="J10" s="228"/>
      <c r="K10" s="228"/>
      <c r="L10" s="228"/>
      <c r="M10" s="228"/>
      <c r="N10" s="228"/>
      <c r="O10" s="228"/>
      <c r="P10" s="228"/>
      <c r="Q10" s="228"/>
      <c r="R10" s="228"/>
      <c r="S10" s="228"/>
      <c r="T10" s="228"/>
      <c r="U10" s="228"/>
      <c r="V10" s="229"/>
    </row>
    <row r="11" spans="1:22" ht="34.5" customHeight="1">
      <c r="A11" s="95"/>
      <c r="B11" s="211" t="s">
        <v>76</v>
      </c>
      <c r="C11" s="212"/>
      <c r="D11" s="212"/>
      <c r="E11" s="252" t="str">
        <f>VLOOKUP('Ocena na podst. danych'!$C$1,[1]Sheet1!$B$2:$AZ$62,17,FALSE)</f>
        <v>Wprowadzenie wstępnych przepisów dotyczących kontroli i postępowania w sprawie ograniczania procesów porastania statków, z uwzględnieniem specyfiki żeglugi śródlądowej, w tym zakup oraz instalację systemu antyporostowego MPGS oraz czyszczenie statków wraz z inspekcją poszycia statków. Wyprodukowanie i dystrybucja materiałów edukacyjnych w mediach, szkolenie załóg.</v>
      </c>
      <c r="F11" s="228"/>
      <c r="G11" s="228"/>
      <c r="H11" s="228"/>
      <c r="I11" s="228"/>
      <c r="J11" s="228"/>
      <c r="K11" s="228"/>
      <c r="L11" s="228"/>
      <c r="M11" s="228"/>
      <c r="N11" s="228"/>
      <c r="O11" s="228"/>
      <c r="P11" s="228"/>
      <c r="Q11" s="228"/>
      <c r="R11" s="228"/>
      <c r="S11" s="228"/>
      <c r="T11" s="228"/>
      <c r="U11" s="228"/>
      <c r="V11" s="229"/>
    </row>
    <row r="12" spans="1:22" ht="60.75" customHeight="1">
      <c r="A12" s="95"/>
      <c r="B12" s="211" t="s">
        <v>77</v>
      </c>
      <c r="C12" s="212"/>
      <c r="D12" s="212"/>
      <c r="E12" s="252" t="str">
        <f>VLOOKUP('Ocena na podst. danych'!$C$1,[1]Sheet1!$B$2:$AZ$62,31,FALSE)</f>
        <v>Minister właściwy ds. środowiska w uzgodnieniu z Ministrem właściwym ds. gospodarki morskiej w zakresie dotyczącym zaleceń IMO</v>
      </c>
      <c r="F12" s="228"/>
      <c r="G12" s="228"/>
      <c r="H12" s="228"/>
      <c r="I12" s="228"/>
      <c r="J12" s="228"/>
      <c r="K12" s="228"/>
      <c r="L12" s="228"/>
      <c r="M12" s="228"/>
      <c r="N12" s="228"/>
      <c r="O12" s="228"/>
      <c r="P12" s="228"/>
      <c r="Q12" s="228"/>
      <c r="R12" s="228"/>
      <c r="S12" s="228"/>
      <c r="T12" s="228"/>
      <c r="U12" s="228"/>
      <c r="V12" s="229"/>
    </row>
    <row r="13" spans="1:22" ht="76.5" customHeight="1">
      <c r="A13" s="95"/>
      <c r="B13" s="301" t="s">
        <v>159</v>
      </c>
      <c r="C13" s="302"/>
      <c r="D13" s="303"/>
      <c r="E13" s="252" t="str">
        <f>VLOOKUP($E$5,[1]Sheet1!$B$2:$AZ$62,37,FALSE)</f>
        <v>Działanie koordynowane lokalnie</v>
      </c>
      <c r="F13" s="304"/>
      <c r="G13" s="304"/>
      <c r="H13" s="304"/>
      <c r="I13" s="304"/>
      <c r="J13" s="304"/>
      <c r="K13" s="304"/>
      <c r="L13" s="304"/>
      <c r="M13" s="304"/>
      <c r="N13" s="304"/>
      <c r="O13" s="304"/>
      <c r="P13" s="304"/>
      <c r="Q13" s="304"/>
      <c r="R13" s="304"/>
      <c r="S13" s="304"/>
      <c r="T13" s="304"/>
      <c r="U13" s="304"/>
      <c r="V13" s="305"/>
    </row>
    <row r="14" spans="1:22" ht="34.5" customHeight="1">
      <c r="A14" s="95"/>
      <c r="B14" s="211" t="s">
        <v>78</v>
      </c>
      <c r="C14" s="212"/>
      <c r="D14" s="212"/>
      <c r="E14" s="227">
        <f>ROUND(VLOOKUP('Ocena na podst. danych'!$C$1,[1]Sheet1!$B$2:$AZ$62,33,FALSE),-3)</f>
        <v>133500000</v>
      </c>
      <c r="F14" s="228"/>
      <c r="G14" s="228"/>
      <c r="H14" s="228"/>
      <c r="I14" s="228"/>
      <c r="J14" s="228"/>
      <c r="K14" s="228"/>
      <c r="L14" s="228"/>
      <c r="M14" s="228"/>
      <c r="N14" s="228"/>
      <c r="O14" s="228"/>
      <c r="P14" s="228"/>
      <c r="Q14" s="228"/>
      <c r="R14" s="228"/>
      <c r="S14" s="228"/>
      <c r="T14" s="228"/>
      <c r="U14" s="228"/>
      <c r="V14" s="229"/>
    </row>
    <row r="15" spans="1:22" ht="46.5" customHeight="1" thickBot="1">
      <c r="A15" s="95"/>
      <c r="B15" s="213" t="s">
        <v>79</v>
      </c>
      <c r="C15" s="214"/>
      <c r="D15" s="214"/>
      <c r="E15" s="230" t="str">
        <f>VLOOKUP('Ocena na podst. danych'!$C$1,[1]Sheet1!$B$2:$AZ$62,36,FALSE)</f>
        <v>budżet państwa</v>
      </c>
      <c r="F15" s="231"/>
      <c r="G15" s="231"/>
      <c r="H15" s="231"/>
      <c r="I15" s="231"/>
      <c r="J15" s="231"/>
      <c r="K15" s="231"/>
      <c r="L15" s="231"/>
      <c r="M15" s="231"/>
      <c r="N15" s="231"/>
      <c r="O15" s="231"/>
      <c r="P15" s="231"/>
      <c r="Q15" s="231"/>
      <c r="R15" s="231"/>
      <c r="S15" s="231"/>
      <c r="T15" s="231"/>
      <c r="U15" s="231"/>
      <c r="V15" s="232"/>
    </row>
    <row r="16" spans="1:22" ht="15.75" customHeight="1" thickBot="1">
      <c r="A16" s="95"/>
      <c r="B16" s="63"/>
      <c r="C16" s="64"/>
      <c r="D16" s="64"/>
      <c r="E16" s="65"/>
      <c r="F16" s="64"/>
      <c r="G16" s="64"/>
      <c r="H16" s="64"/>
      <c r="I16" s="64"/>
      <c r="J16" s="64"/>
      <c r="K16" s="64"/>
      <c r="L16" s="64"/>
      <c r="M16" s="64"/>
      <c r="N16" s="64"/>
      <c r="O16" s="64"/>
      <c r="P16" s="64"/>
      <c r="Q16" s="64"/>
      <c r="R16" s="64"/>
      <c r="S16" s="64"/>
      <c r="T16" s="64"/>
      <c r="U16" s="64"/>
      <c r="V16" s="64"/>
    </row>
    <row r="17" spans="1:22" ht="23.25" customHeight="1">
      <c r="B17" s="217" t="s">
        <v>65</v>
      </c>
      <c r="C17" s="218"/>
      <c r="D17" s="218"/>
      <c r="E17" s="218"/>
      <c r="F17" s="218"/>
      <c r="G17" s="218"/>
      <c r="H17" s="218"/>
      <c r="I17" s="218"/>
      <c r="J17" s="218"/>
      <c r="K17" s="218"/>
      <c r="L17" s="218"/>
      <c r="M17" s="218"/>
      <c r="N17" s="218"/>
      <c r="O17" s="218"/>
      <c r="P17" s="218"/>
      <c r="Q17" s="218"/>
      <c r="R17" s="218"/>
      <c r="S17" s="218"/>
      <c r="T17" s="218"/>
      <c r="U17" s="218"/>
      <c r="V17" s="219"/>
    </row>
    <row r="18" spans="1:22" ht="23.25" customHeight="1">
      <c r="A18" s="165" t="str">
        <f>VLOOKUP('Ocena na podst. danych'!$C$1,[1]Sheet1!$B$2:$AZ$62,2,FALSE)</f>
        <v>D2</v>
      </c>
      <c r="B18" s="247" t="s">
        <v>153</v>
      </c>
      <c r="C18" s="248"/>
      <c r="D18" s="248"/>
      <c r="E18" s="248"/>
      <c r="F18" s="248"/>
      <c r="G18" s="163"/>
      <c r="H18" s="163"/>
      <c r="I18" s="163"/>
      <c r="J18" s="163"/>
      <c r="K18" s="163"/>
      <c r="L18" s="163"/>
      <c r="M18" s="163"/>
      <c r="N18" s="163"/>
      <c r="O18" s="163"/>
      <c r="P18" s="163"/>
      <c r="Q18" s="163"/>
      <c r="R18" s="163"/>
      <c r="S18" s="163"/>
      <c r="T18" s="163"/>
      <c r="U18" s="163"/>
      <c r="V18" s="164"/>
    </row>
    <row r="19" spans="1:22" ht="74.25" hidden="1" customHeight="1" outlineLevel="1" thickBot="1">
      <c r="A19" s="95"/>
      <c r="B19" s="233" t="s">
        <v>66</v>
      </c>
      <c r="C19" s="234"/>
      <c r="D19" s="234"/>
      <c r="E19" s="235" t="s">
        <v>83</v>
      </c>
      <c r="F19" s="236"/>
      <c r="G19" s="236"/>
      <c r="H19" s="236"/>
      <c r="I19" s="236"/>
      <c r="J19" s="236"/>
      <c r="K19" s="236"/>
      <c r="L19" s="236"/>
      <c r="M19" s="236"/>
      <c r="N19" s="236"/>
      <c r="O19" s="236"/>
      <c r="P19" s="236"/>
      <c r="Q19" s="236"/>
      <c r="R19" s="236"/>
      <c r="S19" s="236"/>
      <c r="T19" s="236"/>
      <c r="U19" s="236"/>
      <c r="V19" s="237"/>
    </row>
    <row r="20" spans="1:22" ht="46.5" hidden="1" customHeight="1" outlineLevel="1">
      <c r="A20" s="95"/>
      <c r="B20" s="201" t="s">
        <v>81</v>
      </c>
      <c r="C20" s="202"/>
      <c r="D20" s="203"/>
      <c r="E20" s="238" t="s">
        <v>84</v>
      </c>
      <c r="F20" s="239"/>
      <c r="G20" s="239"/>
      <c r="H20" s="239"/>
      <c r="I20" s="239"/>
      <c r="J20" s="239"/>
      <c r="K20" s="239"/>
      <c r="L20" s="239"/>
      <c r="M20" s="239"/>
      <c r="N20" s="239"/>
      <c r="O20" s="239"/>
      <c r="P20" s="239"/>
      <c r="Q20" s="239"/>
      <c r="R20" s="239"/>
      <c r="S20" s="239"/>
      <c r="T20" s="239"/>
      <c r="U20" s="239"/>
      <c r="V20" s="240"/>
    </row>
    <row r="21" spans="1:22" ht="52.5" hidden="1" customHeight="1" outlineLevel="1">
      <c r="A21" s="95"/>
      <c r="B21" s="215" t="s">
        <v>82</v>
      </c>
      <c r="C21" s="216"/>
      <c r="D21" s="216"/>
      <c r="E21" s="241" t="s">
        <v>102</v>
      </c>
      <c r="F21" s="242"/>
      <c r="G21" s="242"/>
      <c r="H21" s="242"/>
      <c r="I21" s="242"/>
      <c r="J21" s="242"/>
      <c r="K21" s="242"/>
      <c r="L21" s="242"/>
      <c r="M21" s="242"/>
      <c r="N21" s="242"/>
      <c r="O21" s="242"/>
      <c r="P21" s="242"/>
      <c r="Q21" s="242"/>
      <c r="R21" s="242"/>
      <c r="S21" s="242"/>
      <c r="T21" s="242"/>
      <c r="U21" s="242"/>
      <c r="V21" s="243"/>
    </row>
    <row r="22" spans="1:22" ht="43.5" hidden="1" customHeight="1" outlineLevel="1">
      <c r="A22" s="95"/>
      <c r="B22" s="221" t="s">
        <v>67</v>
      </c>
      <c r="C22" s="222"/>
      <c r="D22" s="222"/>
      <c r="E22" s="244" t="s">
        <v>85</v>
      </c>
      <c r="F22" s="245"/>
      <c r="G22" s="245"/>
      <c r="H22" s="245"/>
      <c r="I22" s="245"/>
      <c r="J22" s="245"/>
      <c r="K22" s="245"/>
      <c r="L22" s="245"/>
      <c r="M22" s="245"/>
      <c r="N22" s="245"/>
      <c r="O22" s="245"/>
      <c r="P22" s="245"/>
      <c r="Q22" s="245"/>
      <c r="R22" s="245"/>
      <c r="S22" s="245"/>
      <c r="T22" s="245"/>
      <c r="U22" s="245"/>
      <c r="V22" s="246"/>
    </row>
    <row r="23" spans="1:22" ht="17.25" hidden="1" customHeight="1" outlineLevel="1">
      <c r="A23" s="95"/>
      <c r="B23" s="223"/>
      <c r="C23" s="224"/>
      <c r="D23" s="224"/>
      <c r="E23" s="90" t="s">
        <v>87</v>
      </c>
      <c r="F23" s="204" t="s">
        <v>97</v>
      </c>
      <c r="G23" s="204"/>
      <c r="H23" s="204"/>
      <c r="I23" s="204"/>
      <c r="J23" s="204"/>
      <c r="K23" s="204" t="s">
        <v>98</v>
      </c>
      <c r="L23" s="206"/>
      <c r="M23" s="58"/>
      <c r="N23" s="66"/>
      <c r="O23" s="66"/>
      <c r="P23" s="66"/>
      <c r="Q23" s="66"/>
      <c r="R23" s="66"/>
      <c r="S23" s="66"/>
      <c r="T23" s="66"/>
      <c r="U23" s="66"/>
      <c r="V23" s="59"/>
    </row>
    <row r="24" spans="1:22" ht="17.25" hidden="1" customHeight="1" outlineLevel="1">
      <c r="A24" s="95"/>
      <c r="B24" s="223"/>
      <c r="C24" s="224"/>
      <c r="D24" s="224"/>
      <c r="E24" s="91">
        <v>27</v>
      </c>
      <c r="F24" s="205" t="s">
        <v>90</v>
      </c>
      <c r="G24" s="205"/>
      <c r="H24" s="205"/>
      <c r="I24" s="205"/>
      <c r="J24" s="205"/>
      <c r="K24" s="207" t="s">
        <v>100</v>
      </c>
      <c r="L24" s="208"/>
      <c r="M24" s="58"/>
      <c r="N24" s="66"/>
      <c r="O24" s="66"/>
      <c r="P24" s="66"/>
      <c r="Q24" s="66"/>
      <c r="R24" s="66"/>
      <c r="S24" s="66"/>
      <c r="T24" s="66"/>
      <c r="U24" s="66"/>
      <c r="V24" s="59"/>
    </row>
    <row r="25" spans="1:22" ht="17.25" hidden="1" customHeight="1" outlineLevel="1">
      <c r="A25" s="95"/>
      <c r="B25" s="223"/>
      <c r="C25" s="224"/>
      <c r="D25" s="224"/>
      <c r="E25" s="91">
        <v>33</v>
      </c>
      <c r="F25" s="205" t="s">
        <v>91</v>
      </c>
      <c r="G25" s="205"/>
      <c r="H25" s="205"/>
      <c r="I25" s="205"/>
      <c r="J25" s="205"/>
      <c r="K25" s="207" t="s">
        <v>100</v>
      </c>
      <c r="L25" s="208"/>
      <c r="M25" s="58"/>
      <c r="N25" s="66"/>
      <c r="O25" s="66"/>
      <c r="P25" s="66"/>
      <c r="Q25" s="66"/>
      <c r="R25" s="66"/>
      <c r="S25" s="66"/>
      <c r="T25" s="66"/>
      <c r="U25" s="66"/>
      <c r="V25" s="59"/>
    </row>
    <row r="26" spans="1:22" ht="17.25" hidden="1" customHeight="1" outlineLevel="1">
      <c r="A26" s="95"/>
      <c r="B26" s="223"/>
      <c r="C26" s="224"/>
      <c r="D26" s="224"/>
      <c r="E26" s="91">
        <v>35</v>
      </c>
      <c r="F26" s="205" t="s">
        <v>92</v>
      </c>
      <c r="G26" s="205"/>
      <c r="H26" s="205"/>
      <c r="I26" s="205"/>
      <c r="J26" s="205"/>
      <c r="K26" s="207" t="s">
        <v>100</v>
      </c>
      <c r="L26" s="208"/>
      <c r="M26" s="58"/>
      <c r="N26" s="66"/>
      <c r="O26" s="66"/>
      <c r="P26" s="66"/>
      <c r="Q26" s="66"/>
      <c r="R26" s="66"/>
      <c r="S26" s="66"/>
      <c r="T26" s="66"/>
      <c r="U26" s="66"/>
      <c r="V26" s="59"/>
    </row>
    <row r="27" spans="1:22" ht="17.25" hidden="1" customHeight="1" outlineLevel="1">
      <c r="A27" s="95"/>
      <c r="B27" s="223"/>
      <c r="C27" s="224"/>
      <c r="D27" s="224"/>
      <c r="E27" s="91" t="s">
        <v>88</v>
      </c>
      <c r="F27" s="205" t="s">
        <v>93</v>
      </c>
      <c r="G27" s="205"/>
      <c r="H27" s="205"/>
      <c r="I27" s="205"/>
      <c r="J27" s="205"/>
      <c r="K27" s="207" t="s">
        <v>100</v>
      </c>
      <c r="L27" s="208"/>
      <c r="M27" s="58"/>
      <c r="N27" s="66"/>
      <c r="O27" s="66"/>
      <c r="P27" s="66"/>
      <c r="Q27" s="66"/>
      <c r="R27" s="66"/>
      <c r="S27" s="66"/>
      <c r="T27" s="66"/>
      <c r="U27" s="66"/>
      <c r="V27" s="59"/>
    </row>
    <row r="28" spans="1:22" ht="17.25" hidden="1" customHeight="1" outlineLevel="1">
      <c r="A28" s="95"/>
      <c r="B28" s="223"/>
      <c r="C28" s="224"/>
      <c r="D28" s="224"/>
      <c r="E28" s="91">
        <v>36</v>
      </c>
      <c r="F28" s="205" t="s">
        <v>94</v>
      </c>
      <c r="G28" s="205"/>
      <c r="H28" s="205"/>
      <c r="I28" s="205"/>
      <c r="J28" s="205"/>
      <c r="K28" s="207" t="s">
        <v>100</v>
      </c>
      <c r="L28" s="208"/>
      <c r="M28" s="58"/>
      <c r="N28" s="66"/>
      <c r="O28" s="66"/>
      <c r="P28" s="66"/>
      <c r="Q28" s="66"/>
      <c r="R28" s="66"/>
      <c r="S28" s="66"/>
      <c r="T28" s="66"/>
      <c r="U28" s="66"/>
      <c r="V28" s="59"/>
    </row>
    <row r="29" spans="1:22" ht="17.25" hidden="1" customHeight="1" outlineLevel="1">
      <c r="A29" s="95"/>
      <c r="B29" s="223"/>
      <c r="C29" s="224"/>
      <c r="D29" s="224"/>
      <c r="E29" s="91">
        <v>38</v>
      </c>
      <c r="F29" s="205" t="s">
        <v>95</v>
      </c>
      <c r="G29" s="205"/>
      <c r="H29" s="205"/>
      <c r="I29" s="205"/>
      <c r="J29" s="205"/>
      <c r="K29" s="207" t="s">
        <v>100</v>
      </c>
      <c r="L29" s="208"/>
      <c r="M29" s="58"/>
      <c r="N29" s="66"/>
      <c r="O29" s="66"/>
      <c r="P29" s="66"/>
      <c r="Q29" s="66"/>
      <c r="R29" s="66"/>
      <c r="S29" s="66"/>
      <c r="T29" s="66"/>
      <c r="U29" s="66"/>
      <c r="V29" s="59"/>
    </row>
    <row r="30" spans="1:22" ht="17.25" hidden="1" customHeight="1" outlineLevel="1">
      <c r="A30" s="95"/>
      <c r="B30" s="223"/>
      <c r="C30" s="224"/>
      <c r="D30" s="224"/>
      <c r="E30" s="91" t="s">
        <v>89</v>
      </c>
      <c r="F30" s="205" t="s">
        <v>96</v>
      </c>
      <c r="G30" s="205"/>
      <c r="H30" s="205"/>
      <c r="I30" s="205"/>
      <c r="J30" s="205"/>
      <c r="K30" s="207" t="s">
        <v>100</v>
      </c>
      <c r="L30" s="208"/>
      <c r="M30" s="58"/>
      <c r="N30" s="66"/>
      <c r="O30" s="66"/>
      <c r="P30" s="66"/>
      <c r="Q30" s="66"/>
      <c r="R30" s="66"/>
      <c r="S30" s="66"/>
      <c r="T30" s="66"/>
      <c r="U30" s="66"/>
      <c r="V30" s="59"/>
    </row>
    <row r="31" spans="1:22" ht="17.25" hidden="1" customHeight="1" outlineLevel="1">
      <c r="A31" s="95"/>
      <c r="B31" s="225"/>
      <c r="C31" s="226"/>
      <c r="D31" s="226"/>
      <c r="E31" s="92">
        <v>62</v>
      </c>
      <c r="F31" s="220" t="s">
        <v>99</v>
      </c>
      <c r="G31" s="220"/>
      <c r="H31" s="220"/>
      <c r="I31" s="220"/>
      <c r="J31" s="220"/>
      <c r="K31" s="207" t="s">
        <v>100</v>
      </c>
      <c r="L31" s="208"/>
      <c r="M31" s="60"/>
      <c r="N31" s="61"/>
      <c r="O31" s="61"/>
      <c r="P31" s="61"/>
      <c r="Q31" s="61"/>
      <c r="R31" s="61"/>
      <c r="S31" s="61"/>
      <c r="T31" s="61"/>
      <c r="U31" s="61"/>
      <c r="V31" s="62"/>
    </row>
    <row r="32" spans="1:22" ht="31.5" hidden="1" customHeight="1" outlineLevel="1">
      <c r="A32" s="95"/>
      <c r="B32" s="215" t="s">
        <v>68</v>
      </c>
      <c r="C32" s="216"/>
      <c r="D32" s="216"/>
      <c r="E32" s="241" t="s">
        <v>101</v>
      </c>
      <c r="F32" s="242"/>
      <c r="G32" s="242"/>
      <c r="H32" s="242"/>
      <c r="I32" s="242"/>
      <c r="J32" s="242"/>
      <c r="K32" s="242"/>
      <c r="L32" s="242"/>
      <c r="M32" s="242"/>
      <c r="N32" s="242"/>
      <c r="O32" s="242"/>
      <c r="P32" s="242"/>
      <c r="Q32" s="242"/>
      <c r="R32" s="242"/>
      <c r="S32" s="242"/>
      <c r="T32" s="242"/>
      <c r="U32" s="242"/>
      <c r="V32" s="243"/>
    </row>
    <row r="33" spans="1:22" ht="59.25" hidden="1" customHeight="1" outlineLevel="1" thickBot="1">
      <c r="A33" s="95"/>
      <c r="B33" s="209" t="s">
        <v>69</v>
      </c>
      <c r="C33" s="210"/>
      <c r="D33" s="210"/>
      <c r="E33" s="196" t="s">
        <v>86</v>
      </c>
      <c r="F33" s="197"/>
      <c r="G33" s="197"/>
      <c r="H33" s="197"/>
      <c r="I33" s="197"/>
      <c r="J33" s="197"/>
      <c r="K33" s="197"/>
      <c r="L33" s="197"/>
      <c r="M33" s="197"/>
      <c r="N33" s="197"/>
      <c r="O33" s="197"/>
      <c r="P33" s="197"/>
      <c r="Q33" s="197"/>
      <c r="R33" s="197"/>
      <c r="S33" s="197"/>
      <c r="T33" s="197"/>
      <c r="U33" s="197"/>
      <c r="V33" s="198"/>
    </row>
    <row r="34" spans="1:22" hidden="1" collapsed="1">
      <c r="A34" s="95"/>
      <c r="B34" s="95"/>
      <c r="C34" s="95"/>
      <c r="D34" s="95"/>
      <c r="E34" s="199"/>
      <c r="F34" s="200"/>
      <c r="G34" s="200"/>
      <c r="H34" s="200"/>
      <c r="I34" s="200"/>
      <c r="J34" s="200"/>
      <c r="K34" s="200"/>
      <c r="L34" s="200"/>
      <c r="M34" s="200"/>
      <c r="N34" s="200"/>
      <c r="O34" s="200"/>
      <c r="P34" s="200"/>
      <c r="Q34" s="200"/>
      <c r="R34" s="200"/>
      <c r="S34" s="200"/>
      <c r="T34" s="200"/>
      <c r="U34" s="200"/>
      <c r="V34" s="200"/>
    </row>
    <row r="35" spans="1:22" ht="74.25" customHeight="1" outlineLevel="1" thickBot="1">
      <c r="A35" s="95"/>
      <c r="B35" s="233" t="s">
        <v>66</v>
      </c>
      <c r="C35" s="234"/>
      <c r="D35" s="234"/>
      <c r="E35" s="277" t="s">
        <v>103</v>
      </c>
      <c r="F35" s="278"/>
      <c r="G35" s="278"/>
      <c r="H35" s="278"/>
      <c r="I35" s="278"/>
      <c r="J35" s="278"/>
      <c r="K35" s="278"/>
      <c r="L35" s="278"/>
      <c r="M35" s="278"/>
      <c r="N35" s="278"/>
      <c r="O35" s="278"/>
      <c r="P35" s="278"/>
      <c r="Q35" s="278"/>
      <c r="R35" s="278"/>
      <c r="S35" s="278"/>
      <c r="T35" s="278"/>
      <c r="U35" s="278"/>
      <c r="V35" s="279"/>
    </row>
    <row r="36" spans="1:22" ht="46.5" customHeight="1" outlineLevel="1">
      <c r="A36" s="95"/>
      <c r="B36" s="201" t="s">
        <v>81</v>
      </c>
      <c r="C36" s="202"/>
      <c r="D36" s="203"/>
      <c r="E36" s="238" t="s">
        <v>104</v>
      </c>
      <c r="F36" s="239"/>
      <c r="G36" s="239"/>
      <c r="H36" s="239"/>
      <c r="I36" s="239"/>
      <c r="J36" s="239"/>
      <c r="K36" s="239"/>
      <c r="L36" s="239"/>
      <c r="M36" s="239"/>
      <c r="N36" s="239"/>
      <c r="O36" s="239"/>
      <c r="P36" s="239"/>
      <c r="Q36" s="239"/>
      <c r="R36" s="239"/>
      <c r="S36" s="239"/>
      <c r="T36" s="239"/>
      <c r="U36" s="239"/>
      <c r="V36" s="240"/>
    </row>
    <row r="37" spans="1:22" ht="36" customHeight="1" outlineLevel="1">
      <c r="A37" s="95"/>
      <c r="B37" s="215" t="s">
        <v>82</v>
      </c>
      <c r="C37" s="216"/>
      <c r="D37" s="216"/>
      <c r="E37" s="241" t="s">
        <v>105</v>
      </c>
      <c r="F37" s="280"/>
      <c r="G37" s="280"/>
      <c r="H37" s="280"/>
      <c r="I37" s="280"/>
      <c r="J37" s="280"/>
      <c r="K37" s="280"/>
      <c r="L37" s="280"/>
      <c r="M37" s="280"/>
      <c r="N37" s="280"/>
      <c r="O37" s="280"/>
      <c r="P37" s="280"/>
      <c r="Q37" s="280"/>
      <c r="R37" s="280"/>
      <c r="S37" s="280"/>
      <c r="T37" s="280"/>
      <c r="U37" s="280"/>
      <c r="V37" s="281"/>
    </row>
    <row r="38" spans="1:22" ht="43.5" customHeight="1" outlineLevel="1">
      <c r="A38" s="95"/>
      <c r="B38" s="221" t="s">
        <v>67</v>
      </c>
      <c r="C38" s="222"/>
      <c r="D38" s="222"/>
      <c r="E38" s="244" t="s">
        <v>85</v>
      </c>
      <c r="F38" s="245"/>
      <c r="G38" s="245"/>
      <c r="H38" s="245"/>
      <c r="I38" s="245"/>
      <c r="J38" s="245"/>
      <c r="K38" s="245"/>
      <c r="L38" s="245"/>
      <c r="M38" s="245"/>
      <c r="N38" s="245"/>
      <c r="O38" s="245"/>
      <c r="P38" s="245"/>
      <c r="Q38" s="245"/>
      <c r="R38" s="245"/>
      <c r="S38" s="245"/>
      <c r="T38" s="245"/>
      <c r="U38" s="245"/>
      <c r="V38" s="246"/>
    </row>
    <row r="39" spans="1:22" ht="17.25" customHeight="1" outlineLevel="1">
      <c r="A39" s="95"/>
      <c r="B39" s="223"/>
      <c r="C39" s="224"/>
      <c r="D39" s="224"/>
      <c r="E39" s="90" t="s">
        <v>87</v>
      </c>
      <c r="F39" s="204" t="s">
        <v>97</v>
      </c>
      <c r="G39" s="204"/>
      <c r="H39" s="204"/>
      <c r="I39" s="204"/>
      <c r="J39" s="204"/>
      <c r="K39" s="204" t="s">
        <v>98</v>
      </c>
      <c r="L39" s="206"/>
      <c r="M39" s="58"/>
      <c r="N39" s="127"/>
      <c r="O39" s="127"/>
      <c r="P39" s="127"/>
      <c r="Q39" s="127"/>
      <c r="R39" s="127"/>
      <c r="S39" s="127"/>
      <c r="T39" s="127"/>
      <c r="U39" s="127"/>
      <c r="V39" s="59"/>
    </row>
    <row r="40" spans="1:22" ht="17.25" customHeight="1" outlineLevel="1">
      <c r="A40" s="95"/>
      <c r="B40" s="223"/>
      <c r="C40" s="224"/>
      <c r="D40" s="224"/>
      <c r="E40" s="91">
        <v>27</v>
      </c>
      <c r="F40" s="205" t="s">
        <v>90</v>
      </c>
      <c r="G40" s="205"/>
      <c r="H40" s="205"/>
      <c r="I40" s="205"/>
      <c r="J40" s="205"/>
      <c r="K40" s="287" t="s">
        <v>106</v>
      </c>
      <c r="L40" s="288"/>
      <c r="M40" s="129"/>
      <c r="N40" s="130"/>
      <c r="O40" s="130"/>
      <c r="P40" s="127"/>
      <c r="Q40" s="127"/>
      <c r="R40" s="127"/>
      <c r="S40" s="127"/>
      <c r="T40" s="127"/>
      <c r="U40" s="127"/>
      <c r="V40" s="59"/>
    </row>
    <row r="41" spans="1:22" ht="17.25" customHeight="1" outlineLevel="1">
      <c r="A41" s="95"/>
      <c r="B41" s="223"/>
      <c r="C41" s="224"/>
      <c r="D41" s="224"/>
      <c r="E41" s="91">
        <v>33</v>
      </c>
      <c r="F41" s="205" t="s">
        <v>91</v>
      </c>
      <c r="G41" s="205"/>
      <c r="H41" s="205"/>
      <c r="I41" s="205"/>
      <c r="J41" s="205"/>
      <c r="K41" s="287" t="s">
        <v>106</v>
      </c>
      <c r="L41" s="288"/>
      <c r="M41" s="129"/>
      <c r="N41" s="130"/>
      <c r="O41" s="130"/>
      <c r="P41" s="127"/>
      <c r="Q41" s="127"/>
      <c r="R41" s="127"/>
      <c r="S41" s="127"/>
      <c r="T41" s="127"/>
      <c r="U41" s="127"/>
      <c r="V41" s="59"/>
    </row>
    <row r="42" spans="1:22" ht="17.25" customHeight="1" outlineLevel="1">
      <c r="A42" s="95"/>
      <c r="B42" s="223"/>
      <c r="C42" s="224"/>
      <c r="D42" s="224"/>
      <c r="E42" s="91">
        <v>35</v>
      </c>
      <c r="F42" s="205" t="s">
        <v>92</v>
      </c>
      <c r="G42" s="205"/>
      <c r="H42" s="205"/>
      <c r="I42" s="205"/>
      <c r="J42" s="205"/>
      <c r="K42" s="287" t="s">
        <v>106</v>
      </c>
      <c r="L42" s="288"/>
      <c r="M42" s="129"/>
      <c r="N42" s="130"/>
      <c r="O42" s="130"/>
      <c r="P42" s="127"/>
      <c r="Q42" s="127"/>
      <c r="R42" s="127"/>
      <c r="S42" s="127"/>
      <c r="T42" s="127"/>
      <c r="U42" s="127"/>
      <c r="V42" s="59"/>
    </row>
    <row r="43" spans="1:22" ht="17.25" customHeight="1" outlineLevel="1">
      <c r="A43" s="95"/>
      <c r="B43" s="223"/>
      <c r="C43" s="224"/>
      <c r="D43" s="224"/>
      <c r="E43" s="91" t="s">
        <v>88</v>
      </c>
      <c r="F43" s="205" t="s">
        <v>93</v>
      </c>
      <c r="G43" s="205"/>
      <c r="H43" s="205"/>
      <c r="I43" s="205"/>
      <c r="J43" s="205"/>
      <c r="K43" s="287" t="s">
        <v>106</v>
      </c>
      <c r="L43" s="288"/>
      <c r="M43" s="58"/>
      <c r="N43" s="127"/>
      <c r="O43" s="127"/>
      <c r="P43" s="127"/>
      <c r="Q43" s="127"/>
      <c r="R43" s="127"/>
      <c r="S43" s="127"/>
      <c r="T43" s="127"/>
      <c r="U43" s="127"/>
      <c r="V43" s="59"/>
    </row>
    <row r="44" spans="1:22" ht="17.25" customHeight="1" outlineLevel="1">
      <c r="A44" s="95"/>
      <c r="B44" s="223"/>
      <c r="C44" s="224"/>
      <c r="D44" s="224"/>
      <c r="E44" s="91">
        <v>36</v>
      </c>
      <c r="F44" s="205" t="s">
        <v>94</v>
      </c>
      <c r="G44" s="205"/>
      <c r="H44" s="205"/>
      <c r="I44" s="205"/>
      <c r="J44" s="205"/>
      <c r="K44" s="287" t="s">
        <v>106</v>
      </c>
      <c r="L44" s="288"/>
      <c r="M44" s="58"/>
      <c r="N44" s="127"/>
      <c r="O44" s="127"/>
      <c r="P44" s="127"/>
      <c r="Q44" s="127"/>
      <c r="R44" s="127"/>
      <c r="S44" s="127"/>
      <c r="T44" s="127"/>
      <c r="U44" s="127"/>
      <c r="V44" s="59"/>
    </row>
    <row r="45" spans="1:22" ht="17.25" customHeight="1" outlineLevel="1">
      <c r="A45" s="95"/>
      <c r="B45" s="223"/>
      <c r="C45" s="224"/>
      <c r="D45" s="224"/>
      <c r="E45" s="91">
        <v>38</v>
      </c>
      <c r="F45" s="205" t="s">
        <v>95</v>
      </c>
      <c r="G45" s="205"/>
      <c r="H45" s="205"/>
      <c r="I45" s="205"/>
      <c r="J45" s="205"/>
      <c r="K45" s="287" t="s">
        <v>106</v>
      </c>
      <c r="L45" s="288"/>
      <c r="M45" s="58"/>
      <c r="N45" s="127"/>
      <c r="O45" s="127"/>
      <c r="P45" s="127"/>
      <c r="Q45" s="127"/>
      <c r="R45" s="127"/>
      <c r="S45" s="127"/>
      <c r="T45" s="127"/>
      <c r="U45" s="127"/>
      <c r="V45" s="59"/>
    </row>
    <row r="46" spans="1:22" ht="17.25" customHeight="1" outlineLevel="1">
      <c r="A46" s="95"/>
      <c r="B46" s="223"/>
      <c r="C46" s="224"/>
      <c r="D46" s="224"/>
      <c r="E46" s="91" t="s">
        <v>89</v>
      </c>
      <c r="F46" s="205" t="s">
        <v>96</v>
      </c>
      <c r="G46" s="205"/>
      <c r="H46" s="205"/>
      <c r="I46" s="205"/>
      <c r="J46" s="205"/>
      <c r="K46" s="287" t="s">
        <v>106</v>
      </c>
      <c r="L46" s="288"/>
      <c r="M46" s="58"/>
      <c r="N46" s="127"/>
      <c r="O46" s="127"/>
      <c r="P46" s="127"/>
      <c r="Q46" s="127"/>
      <c r="R46" s="127"/>
      <c r="S46" s="127"/>
      <c r="T46" s="127"/>
      <c r="U46" s="127"/>
      <c r="V46" s="59"/>
    </row>
    <row r="47" spans="1:22" ht="17.25" customHeight="1" outlineLevel="1">
      <c r="A47" s="95"/>
      <c r="B47" s="225"/>
      <c r="C47" s="226"/>
      <c r="D47" s="226"/>
      <c r="E47" s="92">
        <v>62</v>
      </c>
      <c r="F47" s="220" t="s">
        <v>99</v>
      </c>
      <c r="G47" s="220"/>
      <c r="H47" s="220"/>
      <c r="I47" s="220"/>
      <c r="J47" s="220"/>
      <c r="K47" s="289" t="s">
        <v>106</v>
      </c>
      <c r="L47" s="290"/>
      <c r="M47" s="60"/>
      <c r="N47" s="128"/>
      <c r="O47" s="128"/>
      <c r="P47" s="128"/>
      <c r="Q47" s="128"/>
      <c r="R47" s="128"/>
      <c r="S47" s="128"/>
      <c r="T47" s="128"/>
      <c r="U47" s="128"/>
      <c r="V47" s="62"/>
    </row>
    <row r="48" spans="1:22" ht="31.5" customHeight="1" outlineLevel="1">
      <c r="A48" s="95"/>
      <c r="B48" s="215" t="s">
        <v>68</v>
      </c>
      <c r="C48" s="216"/>
      <c r="D48" s="216"/>
      <c r="E48" s="241" t="str">
        <f>VLOOKUP($E$5,[1]Sheet1!$B$2:$BY$60,56,FALSE)</f>
        <v>Działanie kontrolne nakierowane na ograniczenie presji antropogenicznej związanej z  wprowadzaniem obcych gatunków inwazyjnych.</v>
      </c>
      <c r="F48" s="242"/>
      <c r="G48" s="242"/>
      <c r="H48" s="242"/>
      <c r="I48" s="242"/>
      <c r="J48" s="242"/>
      <c r="K48" s="291"/>
      <c r="L48" s="291"/>
      <c r="M48" s="242"/>
      <c r="N48" s="242"/>
      <c r="O48" s="242"/>
      <c r="P48" s="242"/>
      <c r="Q48" s="242"/>
      <c r="R48" s="242"/>
      <c r="S48" s="242"/>
      <c r="T48" s="242"/>
      <c r="U48" s="242"/>
      <c r="V48" s="243"/>
    </row>
    <row r="49" spans="1:22" ht="59.25" customHeight="1" outlineLevel="1" thickBot="1">
      <c r="A49" s="95"/>
      <c r="B49" s="209" t="s">
        <v>69</v>
      </c>
      <c r="C49" s="210"/>
      <c r="D49" s="210"/>
      <c r="E49" s="196" t="str">
        <f>VLOOKUP($E$5,[1]Sheet1!$B$2:$BY$60,67,FALSE)</f>
        <v>Siedliska w słupie wody, siedliska na dnie morskim</v>
      </c>
      <c r="F49" s="197"/>
      <c r="G49" s="197"/>
      <c r="H49" s="197"/>
      <c r="I49" s="197"/>
      <c r="J49" s="197"/>
      <c r="K49" s="197"/>
      <c r="L49" s="197"/>
      <c r="M49" s="197"/>
      <c r="N49" s="197"/>
      <c r="O49" s="197"/>
      <c r="P49" s="197"/>
      <c r="Q49" s="197"/>
      <c r="R49" s="197"/>
      <c r="S49" s="197"/>
      <c r="T49" s="197"/>
      <c r="U49" s="197"/>
      <c r="V49" s="198"/>
    </row>
    <row r="50" spans="1:22" hidden="1">
      <c r="A50" s="97"/>
      <c r="B50" s="97"/>
      <c r="C50" s="97"/>
      <c r="D50" s="97"/>
      <c r="E50" s="97"/>
      <c r="F50" s="97"/>
      <c r="G50" s="97"/>
      <c r="H50" s="97"/>
      <c r="I50" s="97"/>
      <c r="J50" s="97"/>
      <c r="K50" s="97"/>
      <c r="L50" s="97"/>
      <c r="M50" s="97"/>
      <c r="N50" s="97"/>
      <c r="O50" s="97"/>
      <c r="P50" s="97"/>
      <c r="Q50" s="97"/>
      <c r="R50" s="97"/>
      <c r="S50" s="97"/>
      <c r="T50" s="97"/>
      <c r="U50" s="97"/>
      <c r="V50" s="97"/>
    </row>
    <row r="51" spans="1:22" ht="74.25" hidden="1" customHeight="1" outlineLevel="1" thickBot="1">
      <c r="A51" s="95"/>
      <c r="B51" s="233" t="s">
        <v>66</v>
      </c>
      <c r="C51" s="234"/>
      <c r="D51" s="234"/>
      <c r="E51" s="277" t="s">
        <v>107</v>
      </c>
      <c r="F51" s="278"/>
      <c r="G51" s="278"/>
      <c r="H51" s="278"/>
      <c r="I51" s="278"/>
      <c r="J51" s="278"/>
      <c r="K51" s="278"/>
      <c r="L51" s="278"/>
      <c r="M51" s="278"/>
      <c r="N51" s="278"/>
      <c r="O51" s="278"/>
      <c r="P51" s="278"/>
      <c r="Q51" s="278"/>
      <c r="R51" s="278"/>
      <c r="S51" s="278"/>
      <c r="T51" s="278"/>
      <c r="U51" s="278"/>
      <c r="V51" s="279"/>
    </row>
    <row r="52" spans="1:22" ht="46.5" hidden="1" customHeight="1" outlineLevel="1">
      <c r="A52" s="95"/>
      <c r="B52" s="201" t="s">
        <v>81</v>
      </c>
      <c r="C52" s="202"/>
      <c r="D52" s="203"/>
      <c r="E52" s="238" t="s">
        <v>108</v>
      </c>
      <c r="F52" s="239"/>
      <c r="G52" s="239"/>
      <c r="H52" s="239"/>
      <c r="I52" s="239"/>
      <c r="J52" s="239"/>
      <c r="K52" s="239"/>
      <c r="L52" s="239"/>
      <c r="M52" s="239"/>
      <c r="N52" s="239"/>
      <c r="O52" s="239"/>
      <c r="P52" s="239"/>
      <c r="Q52" s="239"/>
      <c r="R52" s="239"/>
      <c r="S52" s="239"/>
      <c r="T52" s="239"/>
      <c r="U52" s="239"/>
      <c r="V52" s="240"/>
    </row>
    <row r="53" spans="1:22" ht="105.75" hidden="1" customHeight="1" outlineLevel="1">
      <c r="A53" s="95"/>
      <c r="B53" s="215" t="s">
        <v>82</v>
      </c>
      <c r="C53" s="216"/>
      <c r="D53" s="216"/>
      <c r="E53" s="241" t="s">
        <v>109</v>
      </c>
      <c r="F53" s="280"/>
      <c r="G53" s="280"/>
      <c r="H53" s="280"/>
      <c r="I53" s="280"/>
      <c r="J53" s="280"/>
      <c r="K53" s="280"/>
      <c r="L53" s="280"/>
      <c r="M53" s="280"/>
      <c r="N53" s="280"/>
      <c r="O53" s="280"/>
      <c r="P53" s="280"/>
      <c r="Q53" s="280"/>
      <c r="R53" s="280"/>
      <c r="S53" s="280"/>
      <c r="T53" s="280"/>
      <c r="U53" s="280"/>
      <c r="V53" s="281"/>
    </row>
    <row r="54" spans="1:22" ht="43.5" hidden="1" customHeight="1" outlineLevel="1">
      <c r="A54" s="95"/>
      <c r="B54" s="221" t="s">
        <v>67</v>
      </c>
      <c r="C54" s="222"/>
      <c r="D54" s="222"/>
      <c r="E54" s="244" t="s">
        <v>85</v>
      </c>
      <c r="F54" s="245"/>
      <c r="G54" s="245"/>
      <c r="H54" s="245"/>
      <c r="I54" s="245"/>
      <c r="J54" s="245"/>
      <c r="K54" s="245"/>
      <c r="L54" s="245"/>
      <c r="M54" s="245"/>
      <c r="N54" s="245"/>
      <c r="O54" s="245"/>
      <c r="P54" s="245"/>
      <c r="Q54" s="245"/>
      <c r="R54" s="245"/>
      <c r="S54" s="245"/>
      <c r="T54" s="245"/>
      <c r="U54" s="245"/>
      <c r="V54" s="246"/>
    </row>
    <row r="55" spans="1:22" ht="17.25" hidden="1" customHeight="1" outlineLevel="1">
      <c r="A55" s="95"/>
      <c r="B55" s="223"/>
      <c r="C55" s="224"/>
      <c r="D55" s="224"/>
      <c r="E55" s="90" t="s">
        <v>87</v>
      </c>
      <c r="F55" s="204" t="s">
        <v>97</v>
      </c>
      <c r="G55" s="204"/>
      <c r="H55" s="204"/>
      <c r="I55" s="204"/>
      <c r="J55" s="204"/>
      <c r="K55" s="204" t="s">
        <v>98</v>
      </c>
      <c r="L55" s="206"/>
      <c r="M55" s="58"/>
      <c r="N55" s="127"/>
      <c r="O55" s="127"/>
      <c r="P55" s="127"/>
      <c r="Q55" s="127"/>
      <c r="R55" s="127"/>
      <c r="S55" s="127"/>
      <c r="T55" s="127"/>
      <c r="U55" s="127"/>
      <c r="V55" s="59"/>
    </row>
    <row r="56" spans="1:22" ht="17.25" hidden="1" customHeight="1" outlineLevel="1">
      <c r="A56" s="95"/>
      <c r="B56" s="223"/>
      <c r="C56" s="224"/>
      <c r="D56" s="224"/>
      <c r="E56" s="91">
        <v>27</v>
      </c>
      <c r="F56" s="205" t="s">
        <v>90</v>
      </c>
      <c r="G56" s="205"/>
      <c r="H56" s="205"/>
      <c r="I56" s="205"/>
      <c r="J56" s="205"/>
      <c r="K56" s="207" t="s">
        <v>100</v>
      </c>
      <c r="L56" s="208"/>
      <c r="M56" s="58"/>
      <c r="N56" s="127"/>
      <c r="O56" s="127"/>
      <c r="P56" s="127"/>
      <c r="Q56" s="127"/>
      <c r="R56" s="127"/>
      <c r="S56" s="127"/>
      <c r="T56" s="127"/>
      <c r="U56" s="127"/>
      <c r="V56" s="59"/>
    </row>
    <row r="57" spans="1:22" ht="17.25" hidden="1" customHeight="1" outlineLevel="1">
      <c r="A57" s="95"/>
      <c r="B57" s="223"/>
      <c r="C57" s="224"/>
      <c r="D57" s="224"/>
      <c r="E57" s="91">
        <v>33</v>
      </c>
      <c r="F57" s="205" t="s">
        <v>91</v>
      </c>
      <c r="G57" s="205"/>
      <c r="H57" s="205"/>
      <c r="I57" s="205"/>
      <c r="J57" s="205"/>
      <c r="K57" s="207" t="s">
        <v>100</v>
      </c>
      <c r="L57" s="208"/>
      <c r="M57" s="58"/>
      <c r="N57" s="127"/>
      <c r="O57" s="127"/>
      <c r="P57" s="127"/>
      <c r="Q57" s="127"/>
      <c r="R57" s="127"/>
      <c r="S57" s="127"/>
      <c r="T57" s="127"/>
      <c r="U57" s="127"/>
      <c r="V57" s="59"/>
    </row>
    <row r="58" spans="1:22" ht="17.25" hidden="1" customHeight="1" outlineLevel="1">
      <c r="A58" s="95"/>
      <c r="B58" s="223"/>
      <c r="C58" s="224"/>
      <c r="D58" s="224"/>
      <c r="E58" s="91">
        <v>35</v>
      </c>
      <c r="F58" s="205" t="s">
        <v>92</v>
      </c>
      <c r="G58" s="205"/>
      <c r="H58" s="205"/>
      <c r="I58" s="205"/>
      <c r="J58" s="205"/>
      <c r="K58" s="207" t="s">
        <v>100</v>
      </c>
      <c r="L58" s="208"/>
      <c r="M58" s="58"/>
      <c r="N58" s="130"/>
      <c r="O58" s="130"/>
      <c r="P58" s="130"/>
      <c r="Q58" s="127"/>
      <c r="R58" s="127"/>
      <c r="S58" s="127"/>
      <c r="T58" s="127"/>
      <c r="U58" s="127"/>
      <c r="V58" s="59"/>
    </row>
    <row r="59" spans="1:22" ht="17.25" hidden="1" customHeight="1" outlineLevel="1">
      <c r="A59" s="95"/>
      <c r="B59" s="223"/>
      <c r="C59" s="224"/>
      <c r="D59" s="224"/>
      <c r="E59" s="91" t="s">
        <v>88</v>
      </c>
      <c r="F59" s="205" t="s">
        <v>93</v>
      </c>
      <c r="G59" s="205"/>
      <c r="H59" s="205"/>
      <c r="I59" s="205"/>
      <c r="J59" s="205"/>
      <c r="K59" s="207" t="s">
        <v>100</v>
      </c>
      <c r="L59" s="208"/>
      <c r="M59" s="58"/>
      <c r="N59" s="127"/>
      <c r="O59" s="127"/>
      <c r="P59" s="127"/>
      <c r="Q59" s="127"/>
      <c r="R59" s="127"/>
      <c r="S59" s="127"/>
      <c r="T59" s="127"/>
      <c r="U59" s="127"/>
      <c r="V59" s="59"/>
    </row>
    <row r="60" spans="1:22" ht="17.25" hidden="1" customHeight="1" outlineLevel="1">
      <c r="A60" s="95"/>
      <c r="B60" s="223"/>
      <c r="C60" s="224"/>
      <c r="D60" s="224"/>
      <c r="E60" s="91">
        <v>36</v>
      </c>
      <c r="F60" s="205" t="s">
        <v>94</v>
      </c>
      <c r="G60" s="205"/>
      <c r="H60" s="205"/>
      <c r="I60" s="205"/>
      <c r="J60" s="205"/>
      <c r="K60" s="207" t="s">
        <v>100</v>
      </c>
      <c r="L60" s="208"/>
      <c r="M60" s="58"/>
      <c r="N60" s="127"/>
      <c r="O60" s="127"/>
      <c r="P60" s="127"/>
      <c r="Q60" s="127"/>
      <c r="R60" s="127"/>
      <c r="S60" s="127"/>
      <c r="T60" s="127"/>
      <c r="U60" s="127"/>
      <c r="V60" s="59"/>
    </row>
    <row r="61" spans="1:22" ht="17.25" hidden="1" customHeight="1" outlineLevel="1">
      <c r="A61" s="95"/>
      <c r="B61" s="223"/>
      <c r="C61" s="224"/>
      <c r="D61" s="224"/>
      <c r="E61" s="91">
        <v>38</v>
      </c>
      <c r="F61" s="205" t="s">
        <v>95</v>
      </c>
      <c r="G61" s="205"/>
      <c r="H61" s="205"/>
      <c r="I61" s="205"/>
      <c r="J61" s="205"/>
      <c r="K61" s="207" t="s">
        <v>100</v>
      </c>
      <c r="L61" s="208"/>
      <c r="M61" s="58"/>
      <c r="N61" s="127"/>
      <c r="O61" s="127"/>
      <c r="P61" s="127"/>
      <c r="Q61" s="127"/>
      <c r="R61" s="127"/>
      <c r="S61" s="127"/>
      <c r="T61" s="127"/>
      <c r="U61" s="127"/>
      <c r="V61" s="59"/>
    </row>
    <row r="62" spans="1:22" ht="17.25" hidden="1" customHeight="1" outlineLevel="1">
      <c r="A62" s="95"/>
      <c r="B62" s="223"/>
      <c r="C62" s="224"/>
      <c r="D62" s="224"/>
      <c r="E62" s="91" t="s">
        <v>89</v>
      </c>
      <c r="F62" s="205" t="s">
        <v>96</v>
      </c>
      <c r="G62" s="205"/>
      <c r="H62" s="205"/>
      <c r="I62" s="205"/>
      <c r="J62" s="205"/>
      <c r="K62" s="207" t="s">
        <v>100</v>
      </c>
      <c r="L62" s="208"/>
      <c r="M62" s="58"/>
      <c r="N62" s="127"/>
      <c r="O62" s="127"/>
      <c r="P62" s="127"/>
      <c r="Q62" s="127"/>
      <c r="R62" s="127"/>
      <c r="S62" s="127"/>
      <c r="T62" s="127"/>
      <c r="U62" s="127"/>
      <c r="V62" s="59"/>
    </row>
    <row r="63" spans="1:22" ht="17.25" hidden="1" customHeight="1" outlineLevel="1">
      <c r="A63" s="95"/>
      <c r="B63" s="225"/>
      <c r="C63" s="226"/>
      <c r="D63" s="226"/>
      <c r="E63" s="92">
        <v>62</v>
      </c>
      <c r="F63" s="220" t="s">
        <v>99</v>
      </c>
      <c r="G63" s="220"/>
      <c r="H63" s="220"/>
      <c r="I63" s="220"/>
      <c r="J63" s="220"/>
      <c r="K63" s="207" t="s">
        <v>100</v>
      </c>
      <c r="L63" s="208"/>
      <c r="M63" s="60"/>
      <c r="N63" s="128"/>
      <c r="O63" s="128"/>
      <c r="P63" s="128"/>
      <c r="Q63" s="128"/>
      <c r="R63" s="128"/>
      <c r="S63" s="128"/>
      <c r="T63" s="128"/>
      <c r="U63" s="128"/>
      <c r="V63" s="62"/>
    </row>
    <row r="64" spans="1:22" ht="31.5" hidden="1" customHeight="1" outlineLevel="1">
      <c r="A64" s="95"/>
      <c r="B64" s="215" t="s">
        <v>68</v>
      </c>
      <c r="C64" s="216"/>
      <c r="D64" s="216"/>
      <c r="E64" s="241" t="s">
        <v>101</v>
      </c>
      <c r="F64" s="242"/>
      <c r="G64" s="242"/>
      <c r="H64" s="242"/>
      <c r="I64" s="242"/>
      <c r="J64" s="242"/>
      <c r="K64" s="242"/>
      <c r="L64" s="242"/>
      <c r="M64" s="242"/>
      <c r="N64" s="242"/>
      <c r="O64" s="242"/>
      <c r="P64" s="242"/>
      <c r="Q64" s="242"/>
      <c r="R64" s="242"/>
      <c r="S64" s="242"/>
      <c r="T64" s="242"/>
      <c r="U64" s="242"/>
      <c r="V64" s="243"/>
    </row>
    <row r="65" spans="1:22" ht="59.25" hidden="1" customHeight="1" outlineLevel="1" thickBot="1">
      <c r="A65" s="95"/>
      <c r="B65" s="209" t="s">
        <v>69</v>
      </c>
      <c r="C65" s="210"/>
      <c r="D65" s="210"/>
      <c r="E65" s="196" t="s">
        <v>86</v>
      </c>
      <c r="F65" s="197"/>
      <c r="G65" s="197"/>
      <c r="H65" s="197"/>
      <c r="I65" s="197"/>
      <c r="J65" s="197"/>
      <c r="K65" s="197"/>
      <c r="L65" s="197"/>
      <c r="M65" s="197"/>
      <c r="N65" s="197"/>
      <c r="O65" s="197"/>
      <c r="P65" s="197"/>
      <c r="Q65" s="197"/>
      <c r="R65" s="197"/>
      <c r="S65" s="197"/>
      <c r="T65" s="197"/>
      <c r="U65" s="197"/>
      <c r="V65" s="198"/>
    </row>
    <row r="66" spans="1:22" ht="14.25" hidden="1" customHeight="1" collapsed="1">
      <c r="A66" s="95"/>
      <c r="B66" s="131"/>
      <c r="C66" s="132"/>
      <c r="D66" s="132"/>
      <c r="E66" s="133"/>
      <c r="F66" s="127"/>
      <c r="G66" s="127"/>
      <c r="H66" s="127"/>
      <c r="I66" s="127"/>
      <c r="J66" s="127"/>
      <c r="K66" s="127"/>
      <c r="L66" s="127"/>
      <c r="M66" s="127"/>
      <c r="N66" s="127"/>
      <c r="O66" s="127"/>
      <c r="P66" s="127"/>
      <c r="Q66" s="127"/>
      <c r="R66" s="127"/>
      <c r="S66" s="127"/>
      <c r="T66" s="127"/>
      <c r="U66" s="127"/>
      <c r="V66" s="127"/>
    </row>
    <row r="67" spans="1:22" ht="74.25" hidden="1" customHeight="1" outlineLevel="1" thickBot="1">
      <c r="A67" s="95"/>
      <c r="B67" s="233" t="s">
        <v>66</v>
      </c>
      <c r="C67" s="234"/>
      <c r="D67" s="234"/>
      <c r="E67" s="277" t="s">
        <v>110</v>
      </c>
      <c r="F67" s="278"/>
      <c r="G67" s="278"/>
      <c r="H67" s="278"/>
      <c r="I67" s="278"/>
      <c r="J67" s="278"/>
      <c r="K67" s="278"/>
      <c r="L67" s="278"/>
      <c r="M67" s="278"/>
      <c r="N67" s="278"/>
      <c r="O67" s="278"/>
      <c r="P67" s="278"/>
      <c r="Q67" s="278"/>
      <c r="R67" s="278"/>
      <c r="S67" s="278"/>
      <c r="T67" s="278"/>
      <c r="U67" s="278"/>
      <c r="V67" s="279"/>
    </row>
    <row r="68" spans="1:22" ht="46.5" hidden="1" customHeight="1" outlineLevel="1">
      <c r="A68" s="95"/>
      <c r="B68" s="201" t="s">
        <v>81</v>
      </c>
      <c r="C68" s="202"/>
      <c r="D68" s="203"/>
      <c r="E68" s="238" t="s">
        <v>111</v>
      </c>
      <c r="F68" s="239"/>
      <c r="G68" s="239"/>
      <c r="H68" s="239"/>
      <c r="I68" s="239"/>
      <c r="J68" s="239"/>
      <c r="K68" s="239"/>
      <c r="L68" s="239"/>
      <c r="M68" s="239"/>
      <c r="N68" s="239"/>
      <c r="O68" s="239"/>
      <c r="P68" s="239"/>
      <c r="Q68" s="239"/>
      <c r="R68" s="239"/>
      <c r="S68" s="239"/>
      <c r="T68" s="239"/>
      <c r="U68" s="239"/>
      <c r="V68" s="240"/>
    </row>
    <row r="69" spans="1:22" ht="105.75" hidden="1" customHeight="1" outlineLevel="1">
      <c r="A69" s="95"/>
      <c r="B69" s="215" t="s">
        <v>82</v>
      </c>
      <c r="C69" s="216"/>
      <c r="D69" s="216"/>
      <c r="E69" s="241" t="s">
        <v>112</v>
      </c>
      <c r="F69" s="280"/>
      <c r="G69" s="280"/>
      <c r="H69" s="280"/>
      <c r="I69" s="280"/>
      <c r="J69" s="280"/>
      <c r="K69" s="280"/>
      <c r="L69" s="280"/>
      <c r="M69" s="280"/>
      <c r="N69" s="280"/>
      <c r="O69" s="280"/>
      <c r="P69" s="280"/>
      <c r="Q69" s="280"/>
      <c r="R69" s="280"/>
      <c r="S69" s="280"/>
      <c r="T69" s="280"/>
      <c r="U69" s="280"/>
      <c r="V69" s="281"/>
    </row>
    <row r="70" spans="1:22" ht="43.5" hidden="1" customHeight="1" outlineLevel="1">
      <c r="A70" s="95"/>
      <c r="B70" s="221" t="s">
        <v>67</v>
      </c>
      <c r="C70" s="222"/>
      <c r="D70" s="222"/>
      <c r="E70" s="244" t="s">
        <v>85</v>
      </c>
      <c r="F70" s="245"/>
      <c r="G70" s="245"/>
      <c r="H70" s="245"/>
      <c r="I70" s="245"/>
      <c r="J70" s="245"/>
      <c r="K70" s="245"/>
      <c r="L70" s="245"/>
      <c r="M70" s="245"/>
      <c r="N70" s="245"/>
      <c r="O70" s="245"/>
      <c r="P70" s="245"/>
      <c r="Q70" s="245"/>
      <c r="R70" s="245"/>
      <c r="S70" s="245"/>
      <c r="T70" s="245"/>
      <c r="U70" s="245"/>
      <c r="V70" s="246"/>
    </row>
    <row r="71" spans="1:22" ht="17.25" hidden="1" customHeight="1" outlineLevel="1">
      <c r="A71" s="95"/>
      <c r="B71" s="223"/>
      <c r="C71" s="224"/>
      <c r="D71" s="224"/>
      <c r="E71" s="90" t="s">
        <v>87</v>
      </c>
      <c r="F71" s="204" t="s">
        <v>97</v>
      </c>
      <c r="G71" s="204"/>
      <c r="H71" s="204"/>
      <c r="I71" s="204"/>
      <c r="J71" s="204"/>
      <c r="K71" s="204" t="s">
        <v>98</v>
      </c>
      <c r="L71" s="206"/>
      <c r="M71" s="58"/>
      <c r="N71" s="127"/>
      <c r="O71" s="127"/>
      <c r="P71" s="127"/>
      <c r="Q71" s="127"/>
      <c r="R71" s="127"/>
      <c r="S71" s="127"/>
      <c r="T71" s="127"/>
      <c r="U71" s="127"/>
      <c r="V71" s="59"/>
    </row>
    <row r="72" spans="1:22" ht="17.25" hidden="1" customHeight="1" outlineLevel="1">
      <c r="A72" s="95"/>
      <c r="B72" s="223"/>
      <c r="C72" s="224"/>
      <c r="D72" s="224"/>
      <c r="E72" s="91">
        <v>27</v>
      </c>
      <c r="F72" s="205" t="s">
        <v>90</v>
      </c>
      <c r="G72" s="205"/>
      <c r="H72" s="205"/>
      <c r="I72" s="205"/>
      <c r="J72" s="205"/>
      <c r="K72" s="292" t="s">
        <v>113</v>
      </c>
      <c r="L72" s="293"/>
      <c r="M72" s="58"/>
      <c r="N72" s="127"/>
      <c r="O72" s="127"/>
      <c r="P72" s="127"/>
      <c r="Q72" s="127"/>
      <c r="R72" s="127"/>
      <c r="S72" s="127"/>
      <c r="T72" s="127"/>
      <c r="U72" s="127"/>
      <c r="V72" s="59"/>
    </row>
    <row r="73" spans="1:22" ht="17.25" hidden="1" customHeight="1" outlineLevel="1">
      <c r="A73" s="95"/>
      <c r="B73" s="223"/>
      <c r="C73" s="224"/>
      <c r="D73" s="224"/>
      <c r="E73" s="91">
        <v>33</v>
      </c>
      <c r="F73" s="205" t="s">
        <v>91</v>
      </c>
      <c r="G73" s="205"/>
      <c r="H73" s="205"/>
      <c r="I73" s="205"/>
      <c r="J73" s="205"/>
      <c r="K73" s="287" t="s">
        <v>114</v>
      </c>
      <c r="L73" s="288"/>
      <c r="M73" s="58"/>
      <c r="N73" s="127"/>
      <c r="O73" s="127"/>
      <c r="P73" s="127"/>
      <c r="Q73" s="127"/>
      <c r="R73" s="127"/>
      <c r="S73" s="127"/>
      <c r="T73" s="127"/>
      <c r="U73" s="127"/>
      <c r="V73" s="59"/>
    </row>
    <row r="74" spans="1:22" ht="17.25" hidden="1" customHeight="1" outlineLevel="1">
      <c r="A74" s="95"/>
      <c r="B74" s="223"/>
      <c r="C74" s="224"/>
      <c r="D74" s="224"/>
      <c r="E74" s="91">
        <v>35</v>
      </c>
      <c r="F74" s="205" t="s">
        <v>92</v>
      </c>
      <c r="G74" s="205"/>
      <c r="H74" s="205"/>
      <c r="I74" s="205"/>
      <c r="J74" s="205"/>
      <c r="K74" s="292" t="s">
        <v>113</v>
      </c>
      <c r="L74" s="293"/>
      <c r="M74" s="58"/>
      <c r="N74" s="127"/>
      <c r="O74" s="127"/>
      <c r="P74" s="127"/>
      <c r="Q74" s="127"/>
      <c r="R74" s="127"/>
      <c r="S74" s="127"/>
      <c r="T74" s="127"/>
      <c r="U74" s="127"/>
      <c r="V74" s="59"/>
    </row>
    <row r="75" spans="1:22" ht="17.25" hidden="1" customHeight="1" outlineLevel="1">
      <c r="A75" s="95"/>
      <c r="B75" s="223"/>
      <c r="C75" s="224"/>
      <c r="D75" s="224"/>
      <c r="E75" s="91" t="s">
        <v>88</v>
      </c>
      <c r="F75" s="205" t="s">
        <v>93</v>
      </c>
      <c r="G75" s="205"/>
      <c r="H75" s="205"/>
      <c r="I75" s="205"/>
      <c r="J75" s="205"/>
      <c r="K75" s="292" t="s">
        <v>113</v>
      </c>
      <c r="L75" s="293"/>
      <c r="M75" s="58"/>
      <c r="N75" s="127"/>
      <c r="O75" s="127"/>
      <c r="P75" s="127"/>
      <c r="Q75" s="127"/>
      <c r="R75" s="127"/>
      <c r="S75" s="127"/>
      <c r="T75" s="127"/>
      <c r="U75" s="127"/>
      <c r="V75" s="59"/>
    </row>
    <row r="76" spans="1:22" ht="17.25" hidden="1" customHeight="1" outlineLevel="1">
      <c r="A76" s="95"/>
      <c r="B76" s="223"/>
      <c r="C76" s="224"/>
      <c r="D76" s="224"/>
      <c r="E76" s="91">
        <v>36</v>
      </c>
      <c r="F76" s="205" t="s">
        <v>94</v>
      </c>
      <c r="G76" s="205"/>
      <c r="H76" s="205"/>
      <c r="I76" s="205"/>
      <c r="J76" s="205"/>
      <c r="K76" s="292" t="s">
        <v>113</v>
      </c>
      <c r="L76" s="293"/>
      <c r="M76" s="58"/>
      <c r="N76" s="127"/>
      <c r="O76" s="127"/>
      <c r="P76" s="127"/>
      <c r="Q76" s="127"/>
      <c r="R76" s="127"/>
      <c r="S76" s="127"/>
      <c r="T76" s="127"/>
      <c r="U76" s="127"/>
      <c r="V76" s="59"/>
    </row>
    <row r="77" spans="1:22" ht="17.25" hidden="1" customHeight="1" outlineLevel="1">
      <c r="A77" s="95"/>
      <c r="B77" s="223"/>
      <c r="C77" s="224"/>
      <c r="D77" s="224"/>
      <c r="E77" s="91">
        <v>38</v>
      </c>
      <c r="F77" s="205" t="s">
        <v>95</v>
      </c>
      <c r="G77" s="205"/>
      <c r="H77" s="205"/>
      <c r="I77" s="205"/>
      <c r="J77" s="205"/>
      <c r="K77" s="292" t="s">
        <v>113</v>
      </c>
      <c r="L77" s="293"/>
      <c r="M77" s="58"/>
      <c r="N77" s="127"/>
      <c r="O77" s="127"/>
      <c r="P77" s="127"/>
      <c r="Q77" s="127"/>
      <c r="R77" s="127"/>
      <c r="S77" s="127"/>
      <c r="T77" s="127"/>
      <c r="U77" s="127"/>
      <c r="V77" s="59"/>
    </row>
    <row r="78" spans="1:22" ht="17.25" hidden="1" customHeight="1" outlineLevel="1">
      <c r="A78" s="95"/>
      <c r="B78" s="223"/>
      <c r="C78" s="224"/>
      <c r="D78" s="224"/>
      <c r="E78" s="91" t="s">
        <v>89</v>
      </c>
      <c r="F78" s="205" t="s">
        <v>96</v>
      </c>
      <c r="G78" s="205"/>
      <c r="H78" s="205"/>
      <c r="I78" s="205"/>
      <c r="J78" s="205"/>
      <c r="K78" s="287" t="s">
        <v>114</v>
      </c>
      <c r="L78" s="288"/>
      <c r="M78" s="58"/>
      <c r="N78" s="127"/>
      <c r="O78" s="127"/>
      <c r="P78" s="127"/>
      <c r="Q78" s="127"/>
      <c r="R78" s="127"/>
      <c r="S78" s="127"/>
      <c r="T78" s="127"/>
      <c r="U78" s="127"/>
      <c r="V78" s="59"/>
    </row>
    <row r="79" spans="1:22" ht="17.25" hidden="1" customHeight="1" outlineLevel="1">
      <c r="A79" s="95"/>
      <c r="B79" s="225"/>
      <c r="C79" s="226"/>
      <c r="D79" s="226"/>
      <c r="E79" s="92">
        <v>62</v>
      </c>
      <c r="F79" s="220" t="s">
        <v>99</v>
      </c>
      <c r="G79" s="220"/>
      <c r="H79" s="220"/>
      <c r="I79" s="220"/>
      <c r="J79" s="220"/>
      <c r="K79" s="292" t="s">
        <v>113</v>
      </c>
      <c r="L79" s="293"/>
      <c r="M79" s="60"/>
      <c r="N79" s="128"/>
      <c r="O79" s="128"/>
      <c r="P79" s="128"/>
      <c r="Q79" s="128"/>
      <c r="R79" s="128"/>
      <c r="S79" s="128"/>
      <c r="T79" s="128"/>
      <c r="U79" s="128"/>
      <c r="V79" s="62"/>
    </row>
    <row r="80" spans="1:22" ht="31.5" hidden="1" customHeight="1" outlineLevel="1">
      <c r="A80" s="95"/>
      <c r="B80" s="215" t="s">
        <v>68</v>
      </c>
      <c r="C80" s="216"/>
      <c r="D80" s="216"/>
      <c r="E80" s="241" t="s">
        <v>101</v>
      </c>
      <c r="F80" s="242"/>
      <c r="G80" s="242"/>
      <c r="H80" s="242"/>
      <c r="I80" s="242"/>
      <c r="J80" s="242"/>
      <c r="K80" s="242"/>
      <c r="L80" s="242"/>
      <c r="M80" s="242"/>
      <c r="N80" s="242"/>
      <c r="O80" s="242"/>
      <c r="P80" s="242"/>
      <c r="Q80" s="242"/>
      <c r="R80" s="242"/>
      <c r="S80" s="242"/>
      <c r="T80" s="242"/>
      <c r="U80" s="242"/>
      <c r="V80" s="243"/>
    </row>
    <row r="81" spans="1:22" ht="59.25" hidden="1" customHeight="1" outlineLevel="1" thickBot="1">
      <c r="A81" s="95"/>
      <c r="B81" s="209" t="s">
        <v>69</v>
      </c>
      <c r="C81" s="210"/>
      <c r="D81" s="210"/>
      <c r="E81" s="196" t="s">
        <v>86</v>
      </c>
      <c r="F81" s="197"/>
      <c r="G81" s="197"/>
      <c r="H81" s="197"/>
      <c r="I81" s="197"/>
      <c r="J81" s="197"/>
      <c r="K81" s="197"/>
      <c r="L81" s="197"/>
      <c r="M81" s="197"/>
      <c r="N81" s="197"/>
      <c r="O81" s="197"/>
      <c r="P81" s="197"/>
      <c r="Q81" s="197"/>
      <c r="R81" s="197"/>
      <c r="S81" s="197"/>
      <c r="T81" s="197"/>
      <c r="U81" s="197"/>
      <c r="V81" s="198"/>
    </row>
    <row r="82" spans="1:22" ht="14.25" hidden="1" customHeight="1" collapsed="1">
      <c r="A82" s="95"/>
      <c r="B82" s="131"/>
      <c r="C82" s="132"/>
      <c r="D82" s="132"/>
      <c r="E82" s="133"/>
      <c r="F82" s="127"/>
      <c r="G82" s="127"/>
      <c r="H82" s="127"/>
      <c r="I82" s="127"/>
      <c r="J82" s="127"/>
      <c r="K82" s="127"/>
      <c r="L82" s="127"/>
      <c r="M82" s="127"/>
      <c r="N82" s="127"/>
      <c r="O82" s="127"/>
      <c r="P82" s="127"/>
      <c r="Q82" s="127"/>
      <c r="R82" s="127"/>
      <c r="S82" s="127"/>
      <c r="T82" s="127"/>
      <c r="U82" s="127"/>
      <c r="V82" s="127"/>
    </row>
    <row r="83" spans="1:22" ht="74.25" hidden="1" customHeight="1" outlineLevel="1" thickBot="1">
      <c r="A83" s="95"/>
      <c r="B83" s="233" t="s">
        <v>66</v>
      </c>
      <c r="C83" s="234"/>
      <c r="D83" s="234"/>
      <c r="E83" s="277" t="s">
        <v>115</v>
      </c>
      <c r="F83" s="278"/>
      <c r="G83" s="278"/>
      <c r="H83" s="278"/>
      <c r="I83" s="278"/>
      <c r="J83" s="278"/>
      <c r="K83" s="278"/>
      <c r="L83" s="278"/>
      <c r="M83" s="278"/>
      <c r="N83" s="278"/>
      <c r="O83" s="278"/>
      <c r="P83" s="278"/>
      <c r="Q83" s="278"/>
      <c r="R83" s="278"/>
      <c r="S83" s="278"/>
      <c r="T83" s="278"/>
      <c r="U83" s="278"/>
      <c r="V83" s="279"/>
    </row>
    <row r="84" spans="1:22" ht="46.5" hidden="1" customHeight="1" outlineLevel="1">
      <c r="A84" s="95"/>
      <c r="B84" s="201" t="s">
        <v>81</v>
      </c>
      <c r="C84" s="202"/>
      <c r="D84" s="203"/>
      <c r="E84" s="238" t="s">
        <v>116</v>
      </c>
      <c r="F84" s="239"/>
      <c r="G84" s="239"/>
      <c r="H84" s="239"/>
      <c r="I84" s="239"/>
      <c r="J84" s="239"/>
      <c r="K84" s="239"/>
      <c r="L84" s="239"/>
      <c r="M84" s="239"/>
      <c r="N84" s="239"/>
      <c r="O84" s="239"/>
      <c r="P84" s="239"/>
      <c r="Q84" s="239"/>
      <c r="R84" s="239"/>
      <c r="S84" s="239"/>
      <c r="T84" s="239"/>
      <c r="U84" s="239"/>
      <c r="V84" s="240"/>
    </row>
    <row r="85" spans="1:22" ht="105.75" hidden="1" customHeight="1" outlineLevel="1">
      <c r="A85" s="95"/>
      <c r="B85" s="215" t="s">
        <v>82</v>
      </c>
      <c r="C85" s="216"/>
      <c r="D85" s="216"/>
      <c r="E85" s="241" t="s">
        <v>117</v>
      </c>
      <c r="F85" s="280"/>
      <c r="G85" s="280"/>
      <c r="H85" s="280"/>
      <c r="I85" s="280"/>
      <c r="J85" s="280"/>
      <c r="K85" s="280"/>
      <c r="L85" s="280"/>
      <c r="M85" s="280"/>
      <c r="N85" s="280"/>
      <c r="O85" s="280"/>
      <c r="P85" s="280"/>
      <c r="Q85" s="280"/>
      <c r="R85" s="280"/>
      <c r="S85" s="280"/>
      <c r="T85" s="280"/>
      <c r="U85" s="280"/>
      <c r="V85" s="281"/>
    </row>
    <row r="86" spans="1:22" ht="43.5" hidden="1" customHeight="1" outlineLevel="1">
      <c r="A86" s="95"/>
      <c r="B86" s="221" t="s">
        <v>67</v>
      </c>
      <c r="C86" s="222"/>
      <c r="D86" s="222"/>
      <c r="E86" s="244" t="s">
        <v>85</v>
      </c>
      <c r="F86" s="245"/>
      <c r="G86" s="245"/>
      <c r="H86" s="245"/>
      <c r="I86" s="245"/>
      <c r="J86" s="245"/>
      <c r="K86" s="245"/>
      <c r="L86" s="245"/>
      <c r="M86" s="245"/>
      <c r="N86" s="245"/>
      <c r="O86" s="245"/>
      <c r="P86" s="245"/>
      <c r="Q86" s="245"/>
      <c r="R86" s="245"/>
      <c r="S86" s="245"/>
      <c r="T86" s="245"/>
      <c r="U86" s="245"/>
      <c r="V86" s="246"/>
    </row>
    <row r="87" spans="1:22" ht="17.25" hidden="1" customHeight="1" outlineLevel="1">
      <c r="A87" s="95"/>
      <c r="B87" s="223"/>
      <c r="C87" s="224"/>
      <c r="D87" s="224"/>
      <c r="E87" s="90" t="s">
        <v>87</v>
      </c>
      <c r="F87" s="204" t="s">
        <v>97</v>
      </c>
      <c r="G87" s="204"/>
      <c r="H87" s="204"/>
      <c r="I87" s="204"/>
      <c r="J87" s="204"/>
      <c r="K87" s="204" t="s">
        <v>98</v>
      </c>
      <c r="L87" s="206"/>
      <c r="M87" s="58"/>
      <c r="N87" s="127"/>
      <c r="O87" s="127"/>
      <c r="P87" s="127"/>
      <c r="Q87" s="127"/>
      <c r="R87" s="127"/>
      <c r="S87" s="127"/>
      <c r="T87" s="127"/>
      <c r="U87" s="127"/>
      <c r="V87" s="59"/>
    </row>
    <row r="88" spans="1:22" ht="17.25" hidden="1" customHeight="1" outlineLevel="1">
      <c r="A88" s="95"/>
      <c r="B88" s="223"/>
      <c r="C88" s="224"/>
      <c r="D88" s="224"/>
      <c r="E88" s="91">
        <v>27</v>
      </c>
      <c r="F88" s="205" t="s">
        <v>90</v>
      </c>
      <c r="G88" s="205"/>
      <c r="H88" s="205"/>
      <c r="I88" s="205"/>
      <c r="J88" s="205"/>
      <c r="K88" s="207" t="s">
        <v>100</v>
      </c>
      <c r="L88" s="208"/>
      <c r="M88" s="58"/>
      <c r="N88" s="127"/>
      <c r="O88" s="127"/>
      <c r="P88" s="127"/>
      <c r="Q88" s="127"/>
      <c r="R88" s="127"/>
      <c r="S88" s="127"/>
      <c r="T88" s="127"/>
      <c r="U88" s="127"/>
      <c r="V88" s="59"/>
    </row>
    <row r="89" spans="1:22" ht="17.25" hidden="1" customHeight="1" outlineLevel="1">
      <c r="A89" s="95"/>
      <c r="B89" s="223"/>
      <c r="C89" s="224"/>
      <c r="D89" s="224"/>
      <c r="E89" s="91">
        <v>33</v>
      </c>
      <c r="F89" s="205" t="s">
        <v>91</v>
      </c>
      <c r="G89" s="205"/>
      <c r="H89" s="205"/>
      <c r="I89" s="205"/>
      <c r="J89" s="205"/>
      <c r="K89" s="207" t="s">
        <v>100</v>
      </c>
      <c r="L89" s="208"/>
      <c r="M89" s="58"/>
      <c r="N89" s="127"/>
      <c r="O89" s="127"/>
      <c r="P89" s="127"/>
      <c r="Q89" s="127"/>
      <c r="R89" s="127"/>
      <c r="S89" s="127"/>
      <c r="T89" s="127"/>
      <c r="U89" s="127"/>
      <c r="V89" s="59"/>
    </row>
    <row r="90" spans="1:22" ht="17.25" hidden="1" customHeight="1" outlineLevel="1">
      <c r="A90" s="95"/>
      <c r="B90" s="223"/>
      <c r="C90" s="224"/>
      <c r="D90" s="224"/>
      <c r="E90" s="91">
        <v>35</v>
      </c>
      <c r="F90" s="205" t="s">
        <v>92</v>
      </c>
      <c r="G90" s="205"/>
      <c r="H90" s="205"/>
      <c r="I90" s="205"/>
      <c r="J90" s="205"/>
      <c r="K90" s="207" t="s">
        <v>100</v>
      </c>
      <c r="L90" s="208"/>
      <c r="M90" s="58"/>
      <c r="N90" s="127"/>
      <c r="O90" s="127"/>
      <c r="P90" s="127"/>
      <c r="Q90" s="127"/>
      <c r="R90" s="127"/>
      <c r="S90" s="127"/>
      <c r="T90" s="127"/>
      <c r="U90" s="127"/>
      <c r="V90" s="59"/>
    </row>
    <row r="91" spans="1:22" ht="17.25" hidden="1" customHeight="1" outlineLevel="1">
      <c r="A91" s="95"/>
      <c r="B91" s="223"/>
      <c r="C91" s="224"/>
      <c r="D91" s="224"/>
      <c r="E91" s="91" t="s">
        <v>88</v>
      </c>
      <c r="F91" s="205" t="s">
        <v>93</v>
      </c>
      <c r="G91" s="205"/>
      <c r="H91" s="205"/>
      <c r="I91" s="205"/>
      <c r="J91" s="205"/>
      <c r="K91" s="207" t="s">
        <v>100</v>
      </c>
      <c r="L91" s="208"/>
      <c r="M91" s="58"/>
      <c r="N91" s="127"/>
      <c r="O91" s="127"/>
      <c r="P91" s="127"/>
      <c r="Q91" s="127"/>
      <c r="R91" s="127"/>
      <c r="S91" s="127"/>
      <c r="T91" s="127"/>
      <c r="U91" s="127"/>
      <c r="V91" s="59"/>
    </row>
    <row r="92" spans="1:22" ht="17.25" hidden="1" customHeight="1" outlineLevel="1">
      <c r="A92" s="95"/>
      <c r="B92" s="223"/>
      <c r="C92" s="224"/>
      <c r="D92" s="224"/>
      <c r="E92" s="91">
        <v>36</v>
      </c>
      <c r="F92" s="205" t="s">
        <v>94</v>
      </c>
      <c r="G92" s="205"/>
      <c r="H92" s="205"/>
      <c r="I92" s="205"/>
      <c r="J92" s="205"/>
      <c r="K92" s="207" t="s">
        <v>100</v>
      </c>
      <c r="L92" s="208"/>
      <c r="M92" s="58"/>
      <c r="O92" s="127"/>
      <c r="P92" s="127"/>
      <c r="Q92" s="127"/>
      <c r="R92" s="127"/>
      <c r="S92" s="127"/>
      <c r="T92" s="127"/>
      <c r="U92" s="127"/>
      <c r="V92" s="59"/>
    </row>
    <row r="93" spans="1:22" ht="17.25" hidden="1" customHeight="1" outlineLevel="1">
      <c r="A93" s="95"/>
      <c r="B93" s="223"/>
      <c r="C93" s="224"/>
      <c r="D93" s="224"/>
      <c r="E93" s="91">
        <v>38</v>
      </c>
      <c r="F93" s="205" t="s">
        <v>95</v>
      </c>
      <c r="G93" s="205"/>
      <c r="H93" s="205"/>
      <c r="I93" s="205"/>
      <c r="J93" s="205"/>
      <c r="K93" s="207" t="s">
        <v>100</v>
      </c>
      <c r="L93" s="208"/>
      <c r="M93" s="58"/>
      <c r="N93" s="127"/>
      <c r="O93" s="127"/>
      <c r="P93" s="127"/>
      <c r="Q93" s="127"/>
      <c r="R93" s="127"/>
      <c r="S93" s="127"/>
      <c r="T93" s="127"/>
      <c r="U93" s="127"/>
      <c r="V93" s="59"/>
    </row>
    <row r="94" spans="1:22" ht="17.25" hidden="1" customHeight="1" outlineLevel="1">
      <c r="A94" s="95"/>
      <c r="B94" s="223"/>
      <c r="C94" s="224"/>
      <c r="D94" s="224"/>
      <c r="E94" s="91" t="s">
        <v>89</v>
      </c>
      <c r="F94" s="205" t="s">
        <v>96</v>
      </c>
      <c r="G94" s="205"/>
      <c r="H94" s="205"/>
      <c r="I94" s="205"/>
      <c r="J94" s="205"/>
      <c r="K94" s="207" t="s">
        <v>100</v>
      </c>
      <c r="L94" s="208"/>
      <c r="M94" s="50" t="s">
        <v>118</v>
      </c>
      <c r="O94" s="127"/>
      <c r="P94" s="127"/>
      <c r="Q94" s="127"/>
      <c r="R94" s="127"/>
      <c r="S94" s="127"/>
      <c r="T94" s="127"/>
      <c r="U94" s="127"/>
      <c r="V94" s="59"/>
    </row>
    <row r="95" spans="1:22" ht="17.25" hidden="1" customHeight="1" outlineLevel="1">
      <c r="A95" s="95"/>
      <c r="B95" s="225"/>
      <c r="C95" s="226"/>
      <c r="D95" s="226"/>
      <c r="E95" s="92">
        <v>62</v>
      </c>
      <c r="F95" s="220" t="s">
        <v>99</v>
      </c>
      <c r="G95" s="220"/>
      <c r="H95" s="220"/>
      <c r="I95" s="220"/>
      <c r="J95" s="220"/>
      <c r="K95" s="292" t="s">
        <v>113</v>
      </c>
      <c r="L95" s="293"/>
      <c r="M95" s="60"/>
      <c r="N95" s="128"/>
      <c r="O95" s="128"/>
      <c r="P95" s="128"/>
      <c r="Q95" s="128"/>
      <c r="R95" s="128"/>
      <c r="S95" s="128"/>
      <c r="T95" s="128"/>
      <c r="U95" s="128"/>
      <c r="V95" s="62"/>
    </row>
    <row r="96" spans="1:22" ht="31.5" hidden="1" customHeight="1" outlineLevel="1">
      <c r="A96" s="95"/>
      <c r="B96" s="215" t="s">
        <v>68</v>
      </c>
      <c r="C96" s="216"/>
      <c r="D96" s="216"/>
      <c r="E96" s="241" t="s">
        <v>101</v>
      </c>
      <c r="F96" s="242"/>
      <c r="G96" s="242"/>
      <c r="H96" s="242"/>
      <c r="I96" s="242"/>
      <c r="J96" s="242"/>
      <c r="K96" s="291"/>
      <c r="L96" s="291"/>
      <c r="M96" s="242"/>
      <c r="N96" s="242"/>
      <c r="O96" s="242"/>
      <c r="P96" s="242"/>
      <c r="Q96" s="242"/>
      <c r="R96" s="242"/>
      <c r="S96" s="242"/>
      <c r="T96" s="242"/>
      <c r="U96" s="242"/>
      <c r="V96" s="243"/>
    </row>
    <row r="97" spans="1:22" ht="59.25" hidden="1" customHeight="1" outlineLevel="1" thickBot="1">
      <c r="A97" s="95"/>
      <c r="B97" s="209" t="s">
        <v>69</v>
      </c>
      <c r="C97" s="210"/>
      <c r="D97" s="210"/>
      <c r="E97" s="196" t="s">
        <v>86</v>
      </c>
      <c r="F97" s="197"/>
      <c r="G97" s="197"/>
      <c r="H97" s="197"/>
      <c r="I97" s="197"/>
      <c r="J97" s="197"/>
      <c r="K97" s="197"/>
      <c r="L97" s="197"/>
      <c r="M97" s="197"/>
      <c r="N97" s="197"/>
      <c r="O97" s="197"/>
      <c r="P97" s="197"/>
      <c r="Q97" s="197"/>
      <c r="R97" s="197"/>
      <c r="S97" s="197"/>
      <c r="T97" s="197"/>
      <c r="U97" s="197"/>
      <c r="V97" s="198"/>
    </row>
    <row r="98" spans="1:22" ht="14.25" hidden="1" customHeight="1" collapsed="1">
      <c r="A98" s="95"/>
      <c r="B98" s="131"/>
      <c r="C98" s="132"/>
      <c r="D98" s="132"/>
      <c r="E98" s="133"/>
      <c r="F98" s="127"/>
      <c r="G98" s="127"/>
      <c r="H98" s="127"/>
      <c r="I98" s="127"/>
      <c r="J98" s="127"/>
      <c r="K98" s="127"/>
      <c r="L98" s="127"/>
      <c r="M98" s="127"/>
      <c r="N98" s="127"/>
      <c r="O98" s="127"/>
      <c r="P98" s="127"/>
      <c r="Q98" s="127"/>
      <c r="R98" s="127"/>
      <c r="S98" s="127"/>
      <c r="T98" s="127"/>
      <c r="U98" s="127"/>
      <c r="V98" s="127"/>
    </row>
    <row r="99" spans="1:22" ht="74.25" hidden="1" customHeight="1" outlineLevel="1" thickBot="1">
      <c r="A99" s="95"/>
      <c r="B99" s="233" t="s">
        <v>66</v>
      </c>
      <c r="C99" s="234"/>
      <c r="D99" s="234"/>
      <c r="E99" s="277" t="s">
        <v>119</v>
      </c>
      <c r="F99" s="278"/>
      <c r="G99" s="278"/>
      <c r="H99" s="278"/>
      <c r="I99" s="278"/>
      <c r="J99" s="278"/>
      <c r="K99" s="278"/>
      <c r="L99" s="278"/>
      <c r="M99" s="278"/>
      <c r="N99" s="278"/>
      <c r="O99" s="278"/>
      <c r="P99" s="278"/>
      <c r="Q99" s="278"/>
      <c r="R99" s="278"/>
      <c r="S99" s="278"/>
      <c r="T99" s="278"/>
      <c r="U99" s="278"/>
      <c r="V99" s="279"/>
    </row>
    <row r="100" spans="1:22" ht="46.5" hidden="1" customHeight="1" outlineLevel="1">
      <c r="A100" s="95"/>
      <c r="B100" s="201" t="s">
        <v>81</v>
      </c>
      <c r="C100" s="202"/>
      <c r="D100" s="203"/>
      <c r="E100" s="238" t="s">
        <v>120</v>
      </c>
      <c r="F100" s="239"/>
      <c r="G100" s="239"/>
      <c r="H100" s="239"/>
      <c r="I100" s="239"/>
      <c r="J100" s="239"/>
      <c r="K100" s="239"/>
      <c r="L100" s="239"/>
      <c r="M100" s="239"/>
      <c r="N100" s="239"/>
      <c r="O100" s="239"/>
      <c r="P100" s="239"/>
      <c r="Q100" s="239"/>
      <c r="R100" s="239"/>
      <c r="S100" s="239"/>
      <c r="T100" s="239"/>
      <c r="U100" s="239"/>
      <c r="V100" s="240"/>
    </row>
    <row r="101" spans="1:22" ht="105.75" hidden="1" customHeight="1" outlineLevel="1">
      <c r="A101" s="95"/>
      <c r="B101" s="215" t="s">
        <v>82</v>
      </c>
      <c r="C101" s="216"/>
      <c r="D101" s="216"/>
      <c r="E101" s="241" t="s">
        <v>121</v>
      </c>
      <c r="F101" s="280"/>
      <c r="G101" s="280"/>
      <c r="H101" s="280"/>
      <c r="I101" s="280"/>
      <c r="J101" s="280"/>
      <c r="K101" s="280"/>
      <c r="L101" s="280"/>
      <c r="M101" s="280"/>
      <c r="N101" s="280"/>
      <c r="O101" s="280"/>
      <c r="P101" s="280"/>
      <c r="Q101" s="280"/>
      <c r="R101" s="280"/>
      <c r="S101" s="280"/>
      <c r="T101" s="280"/>
      <c r="U101" s="280"/>
      <c r="V101" s="281"/>
    </row>
    <row r="102" spans="1:22" ht="43.5" hidden="1" customHeight="1" outlineLevel="1">
      <c r="A102" s="95"/>
      <c r="B102" s="221" t="s">
        <v>67</v>
      </c>
      <c r="C102" s="222"/>
      <c r="D102" s="222"/>
      <c r="E102" s="244" t="s">
        <v>85</v>
      </c>
      <c r="F102" s="245"/>
      <c r="G102" s="245"/>
      <c r="H102" s="245"/>
      <c r="I102" s="245"/>
      <c r="J102" s="245"/>
      <c r="K102" s="245"/>
      <c r="L102" s="245"/>
      <c r="M102" s="245"/>
      <c r="N102" s="245"/>
      <c r="O102" s="245"/>
      <c r="P102" s="245"/>
      <c r="Q102" s="245"/>
      <c r="R102" s="245"/>
      <c r="S102" s="245"/>
      <c r="T102" s="245"/>
      <c r="U102" s="245"/>
      <c r="V102" s="246"/>
    </row>
    <row r="103" spans="1:22" ht="17.25" hidden="1" customHeight="1" outlineLevel="1">
      <c r="A103" s="95"/>
      <c r="B103" s="223"/>
      <c r="C103" s="224"/>
      <c r="D103" s="224"/>
      <c r="E103" s="90" t="s">
        <v>87</v>
      </c>
      <c r="F103" s="204" t="s">
        <v>97</v>
      </c>
      <c r="G103" s="204"/>
      <c r="H103" s="204"/>
      <c r="I103" s="204"/>
      <c r="J103" s="204"/>
      <c r="K103" s="204" t="s">
        <v>98</v>
      </c>
      <c r="L103" s="206"/>
      <c r="M103" s="58"/>
      <c r="N103" s="127"/>
      <c r="O103" s="127"/>
      <c r="P103" s="127"/>
      <c r="Q103" s="127"/>
      <c r="R103" s="127"/>
      <c r="S103" s="127"/>
      <c r="T103" s="127"/>
      <c r="U103" s="127"/>
      <c r="V103" s="59"/>
    </row>
    <row r="104" spans="1:22" ht="17.25" hidden="1" customHeight="1" outlineLevel="1">
      <c r="A104" s="95"/>
      <c r="B104" s="223"/>
      <c r="C104" s="224"/>
      <c r="D104" s="224"/>
      <c r="E104" s="91">
        <v>27</v>
      </c>
      <c r="F104" s="205" t="s">
        <v>90</v>
      </c>
      <c r="G104" s="205"/>
      <c r="H104" s="205"/>
      <c r="I104" s="205"/>
      <c r="J104" s="205"/>
      <c r="K104" s="207" t="s">
        <v>100</v>
      </c>
      <c r="L104" s="208"/>
      <c r="M104" s="58"/>
      <c r="N104" s="127"/>
      <c r="O104" s="127"/>
      <c r="P104" s="127"/>
      <c r="Q104" s="127"/>
      <c r="R104" s="127"/>
      <c r="S104" s="127"/>
      <c r="T104" s="127"/>
      <c r="U104" s="127"/>
      <c r="V104" s="59"/>
    </row>
    <row r="105" spans="1:22" ht="17.25" hidden="1" customHeight="1" outlineLevel="1">
      <c r="A105" s="95"/>
      <c r="B105" s="223"/>
      <c r="C105" s="224"/>
      <c r="D105" s="224"/>
      <c r="E105" s="91">
        <v>33</v>
      </c>
      <c r="F105" s="205" t="s">
        <v>91</v>
      </c>
      <c r="G105" s="205"/>
      <c r="H105" s="205"/>
      <c r="I105" s="205"/>
      <c r="J105" s="205"/>
      <c r="K105" s="207" t="s">
        <v>100</v>
      </c>
      <c r="L105" s="208"/>
      <c r="M105" s="58"/>
      <c r="N105" s="127"/>
      <c r="O105" s="127"/>
      <c r="P105" s="127"/>
      <c r="Q105" s="127"/>
      <c r="R105" s="127"/>
      <c r="S105" s="127"/>
      <c r="T105" s="127"/>
      <c r="U105" s="127"/>
      <c r="V105" s="59"/>
    </row>
    <row r="106" spans="1:22" ht="17.25" hidden="1" customHeight="1" outlineLevel="1">
      <c r="A106" s="95"/>
      <c r="B106" s="223"/>
      <c r="C106" s="224"/>
      <c r="D106" s="224"/>
      <c r="E106" s="91">
        <v>35</v>
      </c>
      <c r="F106" s="205" t="s">
        <v>92</v>
      </c>
      <c r="G106" s="205"/>
      <c r="H106" s="205"/>
      <c r="I106" s="205"/>
      <c r="J106" s="205"/>
      <c r="K106" s="207" t="s">
        <v>100</v>
      </c>
      <c r="L106" s="208"/>
      <c r="M106" s="58"/>
      <c r="N106" s="127"/>
      <c r="O106" s="127"/>
      <c r="P106" s="127"/>
      <c r="Q106" s="127"/>
      <c r="R106" s="127"/>
      <c r="S106" s="127"/>
      <c r="T106" s="127"/>
      <c r="U106" s="127"/>
      <c r="V106" s="59"/>
    </row>
    <row r="107" spans="1:22" ht="17.25" hidden="1" customHeight="1" outlineLevel="1">
      <c r="A107" s="95"/>
      <c r="B107" s="223"/>
      <c r="C107" s="224"/>
      <c r="D107" s="224"/>
      <c r="E107" s="91" t="s">
        <v>88</v>
      </c>
      <c r="F107" s="205" t="s">
        <v>93</v>
      </c>
      <c r="G107" s="205"/>
      <c r="H107" s="205"/>
      <c r="I107" s="205"/>
      <c r="J107" s="205"/>
      <c r="K107" s="207" t="s">
        <v>100</v>
      </c>
      <c r="L107" s="208"/>
      <c r="M107" s="58"/>
      <c r="N107" s="127"/>
      <c r="O107" s="127"/>
      <c r="P107" s="127"/>
      <c r="Q107" s="127"/>
      <c r="R107" s="127"/>
      <c r="S107" s="127"/>
      <c r="T107" s="127"/>
      <c r="U107" s="127"/>
      <c r="V107" s="59"/>
    </row>
    <row r="108" spans="1:22" ht="17.25" hidden="1" customHeight="1" outlineLevel="1">
      <c r="A108" s="95"/>
      <c r="B108" s="223"/>
      <c r="C108" s="224"/>
      <c r="D108" s="224"/>
      <c r="E108" s="91">
        <v>36</v>
      </c>
      <c r="F108" s="205" t="s">
        <v>94</v>
      </c>
      <c r="G108" s="205"/>
      <c r="H108" s="205"/>
      <c r="I108" s="205"/>
      <c r="J108" s="205"/>
      <c r="K108" s="292" t="s">
        <v>113</v>
      </c>
      <c r="L108" s="293"/>
      <c r="M108" s="58"/>
      <c r="N108" s="127"/>
      <c r="O108" s="127"/>
      <c r="P108" s="127"/>
      <c r="Q108" s="127"/>
      <c r="R108" s="127"/>
      <c r="S108" s="127"/>
      <c r="T108" s="127"/>
      <c r="U108" s="127"/>
      <c r="V108" s="59"/>
    </row>
    <row r="109" spans="1:22" ht="17.25" hidden="1" customHeight="1" outlineLevel="1">
      <c r="A109" s="95"/>
      <c r="B109" s="223"/>
      <c r="C109" s="224"/>
      <c r="D109" s="224"/>
      <c r="E109" s="91">
        <v>38</v>
      </c>
      <c r="F109" s="205" t="s">
        <v>95</v>
      </c>
      <c r="G109" s="205"/>
      <c r="H109" s="205"/>
      <c r="I109" s="205"/>
      <c r="J109" s="205"/>
      <c r="K109" s="207" t="s">
        <v>100</v>
      </c>
      <c r="L109" s="208"/>
      <c r="M109" s="58"/>
      <c r="N109" s="127"/>
      <c r="O109" s="127"/>
      <c r="P109" s="127"/>
      <c r="Q109" s="127"/>
      <c r="R109" s="127"/>
      <c r="S109" s="127"/>
      <c r="T109" s="127"/>
      <c r="U109" s="127"/>
      <c r="V109" s="59"/>
    </row>
    <row r="110" spans="1:22" ht="17.25" hidden="1" customHeight="1" outlineLevel="1">
      <c r="A110" s="95"/>
      <c r="B110" s="223"/>
      <c r="C110" s="224"/>
      <c r="D110" s="224"/>
      <c r="E110" s="91" t="s">
        <v>89</v>
      </c>
      <c r="F110" s="205" t="s">
        <v>96</v>
      </c>
      <c r="G110" s="205"/>
      <c r="H110" s="205"/>
      <c r="I110" s="205"/>
      <c r="J110" s="205"/>
      <c r="K110" s="207" t="s">
        <v>100</v>
      </c>
      <c r="L110" s="208"/>
      <c r="M110" s="58"/>
      <c r="N110" s="127"/>
      <c r="O110" s="127"/>
      <c r="P110" s="127"/>
      <c r="Q110" s="127"/>
      <c r="R110" s="127"/>
      <c r="S110" s="127"/>
      <c r="T110" s="127"/>
      <c r="U110" s="127"/>
      <c r="V110" s="59"/>
    </row>
    <row r="111" spans="1:22" ht="17.25" hidden="1" customHeight="1" outlineLevel="1">
      <c r="A111" s="95"/>
      <c r="B111" s="225"/>
      <c r="C111" s="226"/>
      <c r="D111" s="226"/>
      <c r="E111" s="92">
        <v>62</v>
      </c>
      <c r="F111" s="220" t="s">
        <v>99</v>
      </c>
      <c r="G111" s="220"/>
      <c r="H111" s="220"/>
      <c r="I111" s="220"/>
      <c r="J111" s="220"/>
      <c r="K111" s="294" t="s">
        <v>100</v>
      </c>
      <c r="L111" s="295"/>
      <c r="M111" s="60"/>
      <c r="N111" s="128"/>
      <c r="O111" s="128"/>
      <c r="P111" s="128"/>
      <c r="Q111" s="128"/>
      <c r="R111" s="128"/>
      <c r="S111" s="128"/>
      <c r="T111" s="128"/>
      <c r="U111" s="128"/>
      <c r="V111" s="62"/>
    </row>
    <row r="112" spans="1:22" ht="31.5" hidden="1" customHeight="1" outlineLevel="1">
      <c r="A112" s="95"/>
      <c r="B112" s="215" t="s">
        <v>68</v>
      </c>
      <c r="C112" s="216"/>
      <c r="D112" s="216"/>
      <c r="E112" s="241" t="s">
        <v>101</v>
      </c>
      <c r="F112" s="242"/>
      <c r="G112" s="242"/>
      <c r="H112" s="242"/>
      <c r="I112" s="242"/>
      <c r="J112" s="242"/>
      <c r="K112" s="291"/>
      <c r="L112" s="291"/>
      <c r="M112" s="242"/>
      <c r="N112" s="242"/>
      <c r="O112" s="242"/>
      <c r="P112" s="242"/>
      <c r="Q112" s="242"/>
      <c r="R112" s="242"/>
      <c r="S112" s="242"/>
      <c r="T112" s="242"/>
      <c r="U112" s="242"/>
      <c r="V112" s="243"/>
    </row>
    <row r="113" spans="1:22" ht="59.25" hidden="1" customHeight="1" outlineLevel="1" thickBot="1">
      <c r="A113" s="95"/>
      <c r="B113" s="209" t="s">
        <v>69</v>
      </c>
      <c r="C113" s="210"/>
      <c r="D113" s="210"/>
      <c r="E113" s="196" t="s">
        <v>86</v>
      </c>
      <c r="F113" s="197"/>
      <c r="G113" s="197"/>
      <c r="H113" s="197"/>
      <c r="I113" s="197"/>
      <c r="J113" s="197"/>
      <c r="K113" s="197"/>
      <c r="L113" s="197"/>
      <c r="M113" s="197"/>
      <c r="N113" s="197"/>
      <c r="O113" s="197"/>
      <c r="P113" s="197"/>
      <c r="Q113" s="197"/>
      <c r="R113" s="197"/>
      <c r="S113" s="197"/>
      <c r="T113" s="197"/>
      <c r="U113" s="197"/>
      <c r="V113" s="198"/>
    </row>
    <row r="114" spans="1:22" ht="14.25" hidden="1" customHeight="1" collapsed="1">
      <c r="A114" s="95"/>
      <c r="B114" s="131"/>
      <c r="C114" s="132"/>
      <c r="D114" s="132"/>
      <c r="E114" s="133"/>
      <c r="F114" s="127"/>
      <c r="G114" s="127"/>
      <c r="H114" s="127"/>
      <c r="I114" s="127"/>
      <c r="J114" s="127"/>
      <c r="K114" s="127"/>
      <c r="L114" s="127"/>
      <c r="M114" s="127"/>
      <c r="N114" s="127"/>
      <c r="O114" s="127"/>
      <c r="P114" s="127"/>
      <c r="Q114" s="127"/>
      <c r="R114" s="127"/>
      <c r="S114" s="127"/>
      <c r="T114" s="127"/>
      <c r="U114" s="127"/>
      <c r="V114" s="127"/>
    </row>
    <row r="115" spans="1:22" ht="74.25" hidden="1" customHeight="1" outlineLevel="1" thickBot="1">
      <c r="A115" s="95"/>
      <c r="B115" s="233" t="s">
        <v>66</v>
      </c>
      <c r="C115" s="234"/>
      <c r="D115" s="234"/>
      <c r="E115" s="277" t="s">
        <v>122</v>
      </c>
      <c r="F115" s="278"/>
      <c r="G115" s="278"/>
      <c r="H115" s="278"/>
      <c r="I115" s="278"/>
      <c r="J115" s="278"/>
      <c r="K115" s="278"/>
      <c r="L115" s="278"/>
      <c r="M115" s="278"/>
      <c r="N115" s="278"/>
      <c r="O115" s="278"/>
      <c r="P115" s="278"/>
      <c r="Q115" s="278"/>
      <c r="R115" s="278"/>
      <c r="S115" s="278"/>
      <c r="T115" s="278"/>
      <c r="U115" s="278"/>
      <c r="V115" s="279"/>
    </row>
    <row r="116" spans="1:22" ht="46.5" hidden="1" customHeight="1" outlineLevel="1">
      <c r="A116" s="95"/>
      <c r="B116" s="201" t="s">
        <v>81</v>
      </c>
      <c r="C116" s="202"/>
      <c r="D116" s="203"/>
      <c r="E116" s="238" t="s">
        <v>123</v>
      </c>
      <c r="F116" s="239"/>
      <c r="G116" s="239"/>
      <c r="H116" s="239"/>
      <c r="I116" s="239"/>
      <c r="J116" s="239"/>
      <c r="K116" s="239"/>
      <c r="L116" s="239"/>
      <c r="M116" s="239"/>
      <c r="N116" s="239"/>
      <c r="O116" s="239"/>
      <c r="P116" s="239"/>
      <c r="Q116" s="239"/>
      <c r="R116" s="239"/>
      <c r="S116" s="239"/>
      <c r="T116" s="239"/>
      <c r="U116" s="239"/>
      <c r="V116" s="240"/>
    </row>
    <row r="117" spans="1:22" ht="105.75" hidden="1" customHeight="1" outlineLevel="1">
      <c r="A117" s="95"/>
      <c r="B117" s="215" t="s">
        <v>82</v>
      </c>
      <c r="C117" s="216"/>
      <c r="D117" s="216"/>
      <c r="E117" s="241" t="s">
        <v>124</v>
      </c>
      <c r="F117" s="280"/>
      <c r="G117" s="280"/>
      <c r="H117" s="280"/>
      <c r="I117" s="280"/>
      <c r="J117" s="280"/>
      <c r="K117" s="280"/>
      <c r="L117" s="280"/>
      <c r="M117" s="280"/>
      <c r="N117" s="280"/>
      <c r="O117" s="280"/>
      <c r="P117" s="280"/>
      <c r="Q117" s="280"/>
      <c r="R117" s="280"/>
      <c r="S117" s="280"/>
      <c r="T117" s="280"/>
      <c r="U117" s="280"/>
      <c r="V117" s="281"/>
    </row>
    <row r="118" spans="1:22" ht="43.5" hidden="1" customHeight="1" outlineLevel="1">
      <c r="A118" s="95"/>
      <c r="B118" s="221" t="s">
        <v>67</v>
      </c>
      <c r="C118" s="222"/>
      <c r="D118" s="222"/>
      <c r="E118" s="244" t="s">
        <v>85</v>
      </c>
      <c r="F118" s="245"/>
      <c r="G118" s="245"/>
      <c r="H118" s="245"/>
      <c r="I118" s="245"/>
      <c r="J118" s="245"/>
      <c r="K118" s="245"/>
      <c r="L118" s="245"/>
      <c r="M118" s="245"/>
      <c r="N118" s="245"/>
      <c r="O118" s="245"/>
      <c r="P118" s="245"/>
      <c r="Q118" s="245"/>
      <c r="R118" s="245"/>
      <c r="S118" s="245"/>
      <c r="T118" s="245"/>
      <c r="U118" s="245"/>
      <c r="V118" s="246"/>
    </row>
    <row r="119" spans="1:22" ht="17.25" hidden="1" customHeight="1" outlineLevel="1">
      <c r="A119" s="95"/>
      <c r="B119" s="223"/>
      <c r="C119" s="224"/>
      <c r="D119" s="224"/>
      <c r="E119" s="90" t="s">
        <v>87</v>
      </c>
      <c r="F119" s="204" t="s">
        <v>97</v>
      </c>
      <c r="G119" s="204"/>
      <c r="H119" s="204"/>
      <c r="I119" s="204"/>
      <c r="J119" s="204"/>
      <c r="K119" s="204" t="s">
        <v>98</v>
      </c>
      <c r="L119" s="206"/>
      <c r="M119" s="58"/>
      <c r="N119" s="127"/>
      <c r="O119" s="127"/>
      <c r="P119" s="127"/>
      <c r="Q119" s="127"/>
      <c r="R119" s="127"/>
      <c r="S119" s="127"/>
      <c r="T119" s="127"/>
      <c r="U119" s="127"/>
      <c r="V119" s="59"/>
    </row>
    <row r="120" spans="1:22" ht="17.25" hidden="1" customHeight="1" outlineLevel="1">
      <c r="A120" s="95"/>
      <c r="B120" s="223"/>
      <c r="C120" s="224"/>
      <c r="D120" s="224"/>
      <c r="E120" s="91">
        <v>27</v>
      </c>
      <c r="F120" s="205" t="s">
        <v>90</v>
      </c>
      <c r="G120" s="205"/>
      <c r="H120" s="205"/>
      <c r="I120" s="205"/>
      <c r="J120" s="205"/>
      <c r="K120" s="292" t="s">
        <v>113</v>
      </c>
      <c r="L120" s="293"/>
      <c r="M120" s="58"/>
      <c r="N120" s="127"/>
      <c r="O120" s="127"/>
      <c r="P120" s="127"/>
      <c r="Q120" s="127"/>
      <c r="R120" s="127"/>
      <c r="S120" s="127"/>
      <c r="T120" s="127"/>
      <c r="U120" s="127"/>
      <c r="V120" s="59"/>
    </row>
    <row r="121" spans="1:22" ht="17.25" hidden="1" customHeight="1" outlineLevel="1">
      <c r="A121" s="95"/>
      <c r="B121" s="223"/>
      <c r="C121" s="224"/>
      <c r="D121" s="224"/>
      <c r="E121" s="91">
        <v>33</v>
      </c>
      <c r="F121" s="205" t="s">
        <v>91</v>
      </c>
      <c r="G121" s="205"/>
      <c r="H121" s="205"/>
      <c r="I121" s="205"/>
      <c r="J121" s="205"/>
      <c r="K121" s="292" t="s">
        <v>113</v>
      </c>
      <c r="L121" s="293"/>
      <c r="M121" s="58"/>
      <c r="N121" s="127"/>
      <c r="O121" s="127"/>
      <c r="P121" s="127"/>
      <c r="Q121" s="127"/>
      <c r="R121" s="127"/>
      <c r="S121" s="127"/>
      <c r="T121" s="127"/>
      <c r="U121" s="127"/>
      <c r="V121" s="59"/>
    </row>
    <row r="122" spans="1:22" ht="17.25" hidden="1" customHeight="1" outlineLevel="1">
      <c r="A122" s="95"/>
      <c r="B122" s="223"/>
      <c r="C122" s="224"/>
      <c r="D122" s="224"/>
      <c r="E122" s="91">
        <v>35</v>
      </c>
      <c r="F122" s="205" t="s">
        <v>92</v>
      </c>
      <c r="G122" s="205"/>
      <c r="H122" s="205"/>
      <c r="I122" s="205"/>
      <c r="J122" s="205"/>
      <c r="K122" s="292" t="s">
        <v>113</v>
      </c>
      <c r="L122" s="293"/>
      <c r="M122" s="58"/>
      <c r="N122" s="127"/>
      <c r="O122" s="127"/>
      <c r="P122" s="127"/>
      <c r="Q122" s="127"/>
      <c r="R122" s="127"/>
      <c r="S122" s="127"/>
      <c r="T122" s="127"/>
      <c r="U122" s="127"/>
      <c r="V122" s="59"/>
    </row>
    <row r="123" spans="1:22" ht="17.25" hidden="1" customHeight="1" outlineLevel="1">
      <c r="A123" s="95"/>
      <c r="B123" s="223"/>
      <c r="C123" s="224"/>
      <c r="D123" s="224"/>
      <c r="E123" s="91" t="s">
        <v>88</v>
      </c>
      <c r="F123" s="205" t="s">
        <v>93</v>
      </c>
      <c r="G123" s="205"/>
      <c r="H123" s="205"/>
      <c r="I123" s="205"/>
      <c r="J123" s="205"/>
      <c r="K123" s="292" t="s">
        <v>113</v>
      </c>
      <c r="L123" s="293"/>
      <c r="M123" s="58"/>
      <c r="N123" s="127"/>
      <c r="O123" s="127"/>
      <c r="P123" s="127"/>
      <c r="Q123" s="127"/>
      <c r="R123" s="127"/>
      <c r="S123" s="127"/>
      <c r="T123" s="127"/>
      <c r="U123" s="127"/>
      <c r="V123" s="59"/>
    </row>
    <row r="124" spans="1:22" ht="17.25" hidden="1" customHeight="1" outlineLevel="1">
      <c r="A124" s="95"/>
      <c r="B124" s="223"/>
      <c r="C124" s="224"/>
      <c r="D124" s="224"/>
      <c r="E124" s="91">
        <v>36</v>
      </c>
      <c r="F124" s="205" t="s">
        <v>94</v>
      </c>
      <c r="G124" s="205"/>
      <c r="H124" s="205"/>
      <c r="I124" s="205"/>
      <c r="J124" s="205"/>
      <c r="K124" s="292" t="s">
        <v>113</v>
      </c>
      <c r="L124" s="293"/>
      <c r="M124" s="58"/>
      <c r="N124" s="127"/>
      <c r="O124" s="127"/>
      <c r="P124" s="127"/>
      <c r="Q124" s="127"/>
      <c r="R124" s="127"/>
      <c r="S124" s="127"/>
      <c r="T124" s="127"/>
      <c r="U124" s="127"/>
      <c r="V124" s="59"/>
    </row>
    <row r="125" spans="1:22" ht="17.25" hidden="1" customHeight="1" outlineLevel="1">
      <c r="A125" s="95"/>
      <c r="B125" s="223"/>
      <c r="C125" s="224"/>
      <c r="D125" s="224"/>
      <c r="E125" s="91">
        <v>38</v>
      </c>
      <c r="F125" s="205" t="s">
        <v>95</v>
      </c>
      <c r="G125" s="205"/>
      <c r="H125" s="205"/>
      <c r="I125" s="205"/>
      <c r="J125" s="205"/>
      <c r="K125" s="207" t="s">
        <v>100</v>
      </c>
      <c r="L125" s="208"/>
      <c r="M125" s="58"/>
      <c r="N125" s="127"/>
      <c r="O125" s="127"/>
      <c r="P125" s="127"/>
      <c r="Q125" s="127"/>
      <c r="R125" s="127"/>
      <c r="S125" s="127"/>
      <c r="T125" s="127"/>
      <c r="U125" s="127"/>
      <c r="V125" s="59"/>
    </row>
    <row r="126" spans="1:22" ht="17.25" hidden="1" customHeight="1" outlineLevel="1">
      <c r="A126" s="95"/>
      <c r="B126" s="223"/>
      <c r="C126" s="224"/>
      <c r="D126" s="224"/>
      <c r="E126" s="91" t="s">
        <v>89</v>
      </c>
      <c r="F126" s="205" t="s">
        <v>96</v>
      </c>
      <c r="G126" s="205"/>
      <c r="H126" s="205"/>
      <c r="I126" s="205"/>
      <c r="J126" s="205"/>
      <c r="K126" s="292" t="s">
        <v>113</v>
      </c>
      <c r="L126" s="293"/>
      <c r="M126" s="58"/>
      <c r="N126" s="127"/>
      <c r="O126" s="127"/>
      <c r="P126" s="127"/>
      <c r="Q126" s="127"/>
      <c r="R126" s="127"/>
      <c r="S126" s="127"/>
      <c r="T126" s="127"/>
      <c r="U126" s="127"/>
      <c r="V126" s="59"/>
    </row>
    <row r="127" spans="1:22" ht="17.25" hidden="1" customHeight="1" outlineLevel="1">
      <c r="A127" s="95"/>
      <c r="B127" s="225"/>
      <c r="C127" s="226"/>
      <c r="D127" s="226"/>
      <c r="E127" s="92">
        <v>62</v>
      </c>
      <c r="F127" s="220" t="s">
        <v>99</v>
      </c>
      <c r="G127" s="220"/>
      <c r="H127" s="220"/>
      <c r="I127" s="220"/>
      <c r="J127" s="220"/>
      <c r="K127" s="292" t="s">
        <v>113</v>
      </c>
      <c r="L127" s="293"/>
      <c r="M127" s="60"/>
      <c r="N127" s="128"/>
      <c r="O127" s="128"/>
      <c r="P127" s="128"/>
      <c r="Q127" s="128"/>
      <c r="R127" s="128"/>
      <c r="S127" s="128"/>
      <c r="T127" s="128"/>
      <c r="U127" s="128"/>
      <c r="V127" s="62"/>
    </row>
    <row r="128" spans="1:22" ht="31.5" hidden="1" customHeight="1" outlineLevel="1">
      <c r="A128" s="95"/>
      <c r="B128" s="215" t="s">
        <v>68</v>
      </c>
      <c r="C128" s="216"/>
      <c r="D128" s="216"/>
      <c r="E128" s="241" t="s">
        <v>101</v>
      </c>
      <c r="F128" s="242"/>
      <c r="G128" s="242"/>
      <c r="H128" s="242"/>
      <c r="I128" s="242"/>
      <c r="J128" s="242"/>
      <c r="K128" s="242"/>
      <c r="L128" s="242"/>
      <c r="M128" s="242"/>
      <c r="N128" s="242"/>
      <c r="O128" s="242"/>
      <c r="P128" s="242"/>
      <c r="Q128" s="242"/>
      <c r="R128" s="242"/>
      <c r="S128" s="242"/>
      <c r="T128" s="242"/>
      <c r="U128" s="242"/>
      <c r="V128" s="243"/>
    </row>
    <row r="129" spans="1:22" ht="59.25" hidden="1" customHeight="1" outlineLevel="1" thickBot="1">
      <c r="A129" s="95"/>
      <c r="B129" s="209" t="s">
        <v>69</v>
      </c>
      <c r="C129" s="210"/>
      <c r="D129" s="210"/>
      <c r="E129" s="196" t="s">
        <v>86</v>
      </c>
      <c r="F129" s="197"/>
      <c r="G129" s="197"/>
      <c r="H129" s="197"/>
      <c r="I129" s="197"/>
      <c r="J129" s="197"/>
      <c r="K129" s="197"/>
      <c r="L129" s="197"/>
      <c r="M129" s="197"/>
      <c r="N129" s="197"/>
      <c r="O129" s="197"/>
      <c r="P129" s="197"/>
      <c r="Q129" s="197"/>
      <c r="R129" s="197"/>
      <c r="S129" s="197"/>
      <c r="T129" s="197"/>
      <c r="U129" s="197"/>
      <c r="V129" s="198"/>
    </row>
    <row r="130" spans="1:22" ht="14.25" hidden="1" customHeight="1" collapsed="1">
      <c r="A130" s="95"/>
      <c r="B130" s="131"/>
      <c r="C130" s="132"/>
      <c r="D130" s="132"/>
      <c r="E130" s="133"/>
      <c r="F130" s="127"/>
      <c r="G130" s="127"/>
      <c r="H130" s="127"/>
      <c r="I130" s="127"/>
      <c r="J130" s="127"/>
      <c r="K130" s="127"/>
      <c r="L130" s="127"/>
      <c r="M130" s="127"/>
      <c r="N130" s="127"/>
      <c r="O130" s="127"/>
      <c r="P130" s="127"/>
      <c r="Q130" s="127"/>
      <c r="R130" s="127"/>
      <c r="S130" s="127"/>
      <c r="T130" s="127"/>
      <c r="U130" s="127"/>
      <c r="V130" s="127"/>
    </row>
    <row r="131" spans="1:22" ht="74.25" hidden="1" customHeight="1" outlineLevel="1" thickBot="1">
      <c r="A131" s="95"/>
      <c r="B131" s="233" t="s">
        <v>66</v>
      </c>
      <c r="C131" s="234"/>
      <c r="D131" s="234"/>
      <c r="E131" s="277" t="s">
        <v>125</v>
      </c>
      <c r="F131" s="278"/>
      <c r="G131" s="278"/>
      <c r="H131" s="278"/>
      <c r="I131" s="278"/>
      <c r="J131" s="278"/>
      <c r="K131" s="278"/>
      <c r="L131" s="278"/>
      <c r="M131" s="278"/>
      <c r="N131" s="278"/>
      <c r="O131" s="278"/>
      <c r="P131" s="278"/>
      <c r="Q131" s="278"/>
      <c r="R131" s="278"/>
      <c r="S131" s="278"/>
      <c r="T131" s="278"/>
      <c r="U131" s="278"/>
      <c r="V131" s="279"/>
    </row>
    <row r="132" spans="1:22" ht="63.75" hidden="1" customHeight="1" outlineLevel="1">
      <c r="A132" s="95"/>
      <c r="B132" s="201" t="s">
        <v>81</v>
      </c>
      <c r="C132" s="202"/>
      <c r="D132" s="203"/>
      <c r="E132" s="238" t="s">
        <v>126</v>
      </c>
      <c r="F132" s="239"/>
      <c r="G132" s="239"/>
      <c r="H132" s="239"/>
      <c r="I132" s="239"/>
      <c r="J132" s="239"/>
      <c r="K132" s="239"/>
      <c r="L132" s="239"/>
      <c r="M132" s="239"/>
      <c r="N132" s="239"/>
      <c r="O132" s="239"/>
      <c r="P132" s="239"/>
      <c r="Q132" s="239"/>
      <c r="R132" s="239"/>
      <c r="S132" s="239"/>
      <c r="T132" s="239"/>
      <c r="U132" s="239"/>
      <c r="V132" s="240"/>
    </row>
    <row r="133" spans="1:22" ht="105.75" hidden="1" customHeight="1" outlineLevel="1">
      <c r="A133" s="95"/>
      <c r="B133" s="215" t="s">
        <v>82</v>
      </c>
      <c r="C133" s="216"/>
      <c r="D133" s="216"/>
      <c r="E133" s="241" t="s">
        <v>127</v>
      </c>
      <c r="F133" s="280"/>
      <c r="G133" s="280"/>
      <c r="H133" s="280"/>
      <c r="I133" s="280"/>
      <c r="J133" s="280"/>
      <c r="K133" s="280"/>
      <c r="L133" s="280"/>
      <c r="M133" s="280"/>
      <c r="N133" s="280"/>
      <c r="O133" s="280"/>
      <c r="P133" s="280"/>
      <c r="Q133" s="280"/>
      <c r="R133" s="280"/>
      <c r="S133" s="280"/>
      <c r="T133" s="280"/>
      <c r="U133" s="280"/>
      <c r="V133" s="281"/>
    </row>
    <row r="134" spans="1:22" ht="43.5" hidden="1" customHeight="1" outlineLevel="1">
      <c r="A134" s="95"/>
      <c r="B134" s="221" t="s">
        <v>67</v>
      </c>
      <c r="C134" s="222"/>
      <c r="D134" s="222"/>
      <c r="E134" s="244" t="s">
        <v>85</v>
      </c>
      <c r="F134" s="245"/>
      <c r="G134" s="245"/>
      <c r="H134" s="245"/>
      <c r="I134" s="245"/>
      <c r="J134" s="245"/>
      <c r="K134" s="245"/>
      <c r="L134" s="245"/>
      <c r="M134" s="245"/>
      <c r="N134" s="245"/>
      <c r="O134" s="245"/>
      <c r="P134" s="245"/>
      <c r="Q134" s="245"/>
      <c r="R134" s="245"/>
      <c r="S134" s="245"/>
      <c r="T134" s="245"/>
      <c r="U134" s="245"/>
      <c r="V134" s="246"/>
    </row>
    <row r="135" spans="1:22" ht="17.25" hidden="1" customHeight="1" outlineLevel="1">
      <c r="A135" s="95"/>
      <c r="B135" s="223"/>
      <c r="C135" s="224"/>
      <c r="D135" s="224"/>
      <c r="E135" s="90" t="s">
        <v>87</v>
      </c>
      <c r="F135" s="204" t="s">
        <v>97</v>
      </c>
      <c r="G135" s="204"/>
      <c r="H135" s="204"/>
      <c r="I135" s="204"/>
      <c r="J135" s="204"/>
      <c r="K135" s="204" t="s">
        <v>98</v>
      </c>
      <c r="L135" s="206"/>
      <c r="M135" s="58"/>
      <c r="N135" s="127"/>
      <c r="O135" s="127"/>
      <c r="P135" s="127"/>
      <c r="Q135" s="127"/>
      <c r="R135" s="127"/>
      <c r="S135" s="127"/>
      <c r="T135" s="127"/>
      <c r="U135" s="127"/>
      <c r="V135" s="59"/>
    </row>
    <row r="136" spans="1:22" ht="17.25" hidden="1" customHeight="1" outlineLevel="1">
      <c r="A136" s="95"/>
      <c r="B136" s="223"/>
      <c r="C136" s="224"/>
      <c r="D136" s="224"/>
      <c r="E136" s="91">
        <v>27</v>
      </c>
      <c r="F136" s="205" t="s">
        <v>90</v>
      </c>
      <c r="G136" s="205"/>
      <c r="H136" s="205"/>
      <c r="I136" s="205"/>
      <c r="J136" s="205"/>
      <c r="K136" s="292" t="s">
        <v>113</v>
      </c>
      <c r="L136" s="293"/>
      <c r="M136" s="58"/>
      <c r="N136" s="127"/>
      <c r="O136" s="127"/>
      <c r="P136" s="127"/>
      <c r="Q136" s="127"/>
      <c r="R136" s="127"/>
      <c r="S136" s="127"/>
      <c r="T136" s="127"/>
      <c r="U136" s="127"/>
      <c r="V136" s="59"/>
    </row>
    <row r="137" spans="1:22" ht="17.25" hidden="1" customHeight="1" outlineLevel="1">
      <c r="A137" s="95"/>
      <c r="B137" s="223"/>
      <c r="C137" s="224"/>
      <c r="D137" s="224"/>
      <c r="E137" s="91">
        <v>33</v>
      </c>
      <c r="F137" s="205" t="s">
        <v>91</v>
      </c>
      <c r="G137" s="205"/>
      <c r="H137" s="205"/>
      <c r="I137" s="205"/>
      <c r="J137" s="205"/>
      <c r="K137" s="292" t="s">
        <v>113</v>
      </c>
      <c r="L137" s="293"/>
      <c r="M137" s="58"/>
      <c r="N137" s="127"/>
      <c r="O137" s="127"/>
      <c r="P137" s="127"/>
      <c r="Q137" s="127"/>
      <c r="R137" s="127"/>
      <c r="S137" s="127"/>
      <c r="T137" s="127"/>
      <c r="U137" s="127"/>
      <c r="V137" s="59"/>
    </row>
    <row r="138" spans="1:22" ht="17.25" hidden="1" customHeight="1" outlineLevel="1">
      <c r="A138" s="95"/>
      <c r="B138" s="223"/>
      <c r="C138" s="224"/>
      <c r="D138" s="224"/>
      <c r="E138" s="91">
        <v>35</v>
      </c>
      <c r="F138" s="205" t="s">
        <v>92</v>
      </c>
      <c r="G138" s="205"/>
      <c r="H138" s="205"/>
      <c r="I138" s="205"/>
      <c r="J138" s="205"/>
      <c r="K138" s="292" t="s">
        <v>113</v>
      </c>
      <c r="L138" s="293"/>
      <c r="M138" s="58"/>
      <c r="N138" s="127"/>
      <c r="O138" s="127"/>
      <c r="P138" s="127"/>
      <c r="Q138" s="127"/>
      <c r="R138" s="127"/>
      <c r="S138" s="127"/>
      <c r="T138" s="127"/>
      <c r="U138" s="127"/>
      <c r="V138" s="59"/>
    </row>
    <row r="139" spans="1:22" ht="17.25" hidden="1" customHeight="1" outlineLevel="1">
      <c r="A139" s="95"/>
      <c r="B139" s="223"/>
      <c r="C139" s="224"/>
      <c r="D139" s="224"/>
      <c r="E139" s="91" t="s">
        <v>88</v>
      </c>
      <c r="F139" s="205" t="s">
        <v>93</v>
      </c>
      <c r="G139" s="205"/>
      <c r="H139" s="205"/>
      <c r="I139" s="205"/>
      <c r="J139" s="205"/>
      <c r="K139" s="292" t="s">
        <v>113</v>
      </c>
      <c r="L139" s="293"/>
      <c r="M139" s="58"/>
      <c r="N139" s="127"/>
      <c r="O139" s="127"/>
      <c r="P139" s="127"/>
      <c r="Q139" s="127"/>
      <c r="R139" s="127"/>
      <c r="S139" s="127"/>
      <c r="T139" s="127"/>
      <c r="U139" s="127"/>
      <c r="V139" s="59"/>
    </row>
    <row r="140" spans="1:22" ht="17.25" hidden="1" customHeight="1" outlineLevel="1">
      <c r="A140" s="95"/>
      <c r="B140" s="223"/>
      <c r="C140" s="224"/>
      <c r="D140" s="224"/>
      <c r="E140" s="91">
        <v>36</v>
      </c>
      <c r="F140" s="205" t="s">
        <v>94</v>
      </c>
      <c r="G140" s="205"/>
      <c r="H140" s="205"/>
      <c r="I140" s="205"/>
      <c r="J140" s="205"/>
      <c r="K140" s="292" t="s">
        <v>113</v>
      </c>
      <c r="L140" s="293"/>
      <c r="M140" s="58"/>
      <c r="N140" s="127"/>
      <c r="O140" s="127"/>
      <c r="P140" s="127"/>
      <c r="Q140" s="127"/>
      <c r="R140" s="127"/>
      <c r="S140" s="127"/>
      <c r="T140" s="127"/>
      <c r="U140" s="127"/>
      <c r="V140" s="59"/>
    </row>
    <row r="141" spans="1:22" ht="17.25" hidden="1" customHeight="1" outlineLevel="1">
      <c r="A141" s="95"/>
      <c r="B141" s="223"/>
      <c r="C141" s="224"/>
      <c r="D141" s="224"/>
      <c r="E141" s="91">
        <v>38</v>
      </c>
      <c r="F141" s="205" t="s">
        <v>95</v>
      </c>
      <c r="G141" s="205"/>
      <c r="H141" s="205"/>
      <c r="I141" s="205"/>
      <c r="J141" s="205"/>
      <c r="K141" s="292" t="s">
        <v>113</v>
      </c>
      <c r="L141" s="293"/>
      <c r="M141" s="58"/>
      <c r="N141" s="127"/>
      <c r="O141" s="127"/>
      <c r="P141" s="127"/>
      <c r="Q141" s="127"/>
      <c r="R141" s="127"/>
      <c r="S141" s="127"/>
      <c r="T141" s="127"/>
      <c r="U141" s="127"/>
      <c r="V141" s="59"/>
    </row>
    <row r="142" spans="1:22" ht="17.25" hidden="1" customHeight="1" outlineLevel="1">
      <c r="A142" s="95"/>
      <c r="B142" s="223"/>
      <c r="C142" s="224"/>
      <c r="D142" s="224"/>
      <c r="E142" s="91" t="s">
        <v>89</v>
      </c>
      <c r="F142" s="205" t="s">
        <v>96</v>
      </c>
      <c r="G142" s="205"/>
      <c r="H142" s="205"/>
      <c r="I142" s="205"/>
      <c r="J142" s="205"/>
      <c r="K142" s="292" t="s">
        <v>113</v>
      </c>
      <c r="L142" s="293"/>
      <c r="M142" s="58"/>
      <c r="N142" s="127"/>
      <c r="O142" s="127"/>
      <c r="P142" s="127"/>
      <c r="Q142" s="127"/>
      <c r="R142" s="127"/>
      <c r="S142" s="127"/>
      <c r="T142" s="127"/>
      <c r="U142" s="127"/>
      <c r="V142" s="59"/>
    </row>
    <row r="143" spans="1:22" ht="17.25" hidden="1" customHeight="1" outlineLevel="1">
      <c r="A143" s="95"/>
      <c r="B143" s="225"/>
      <c r="C143" s="226"/>
      <c r="D143" s="226"/>
      <c r="E143" s="92">
        <v>62</v>
      </c>
      <c r="F143" s="220" t="s">
        <v>99</v>
      </c>
      <c r="G143" s="220"/>
      <c r="H143" s="220"/>
      <c r="I143" s="220"/>
      <c r="J143" s="220"/>
      <c r="K143" s="207" t="s">
        <v>100</v>
      </c>
      <c r="L143" s="208"/>
      <c r="M143" s="60"/>
      <c r="N143" s="128"/>
      <c r="O143" s="128"/>
      <c r="P143" s="128"/>
      <c r="Q143" s="128"/>
      <c r="R143" s="128"/>
      <c r="S143" s="128"/>
      <c r="T143" s="128"/>
      <c r="U143" s="128"/>
      <c r="V143" s="62"/>
    </row>
    <row r="144" spans="1:22" ht="31.5" hidden="1" customHeight="1" outlineLevel="1">
      <c r="A144" s="95"/>
      <c r="B144" s="215" t="s">
        <v>68</v>
      </c>
      <c r="C144" s="216"/>
      <c r="D144" s="216"/>
      <c r="E144" s="241" t="s">
        <v>101</v>
      </c>
      <c r="F144" s="242"/>
      <c r="G144" s="242"/>
      <c r="H144" s="242"/>
      <c r="I144" s="242"/>
      <c r="J144" s="242"/>
      <c r="K144" s="242"/>
      <c r="L144" s="242"/>
      <c r="M144" s="242"/>
      <c r="N144" s="242"/>
      <c r="O144" s="242"/>
      <c r="P144" s="242"/>
      <c r="Q144" s="242"/>
      <c r="R144" s="242"/>
      <c r="S144" s="242"/>
      <c r="T144" s="242"/>
      <c r="U144" s="242"/>
      <c r="V144" s="243"/>
    </row>
    <row r="145" spans="1:22" ht="59.25" hidden="1" customHeight="1" outlineLevel="1" thickBot="1">
      <c r="A145" s="95"/>
      <c r="B145" s="209" t="s">
        <v>69</v>
      </c>
      <c r="C145" s="210"/>
      <c r="D145" s="210"/>
      <c r="E145" s="196" t="s">
        <v>86</v>
      </c>
      <c r="F145" s="197"/>
      <c r="G145" s="197"/>
      <c r="H145" s="197"/>
      <c r="I145" s="197"/>
      <c r="J145" s="197"/>
      <c r="K145" s="197"/>
      <c r="L145" s="197"/>
      <c r="M145" s="197"/>
      <c r="N145" s="197"/>
      <c r="O145" s="197"/>
      <c r="P145" s="197"/>
      <c r="Q145" s="197"/>
      <c r="R145" s="197"/>
      <c r="S145" s="197"/>
      <c r="T145" s="197"/>
      <c r="U145" s="197"/>
      <c r="V145" s="198"/>
    </row>
    <row r="146" spans="1:22" ht="14.25" hidden="1" customHeight="1" collapsed="1">
      <c r="A146" s="95"/>
      <c r="B146" s="131"/>
      <c r="C146" s="132"/>
      <c r="D146" s="132"/>
      <c r="E146" s="133"/>
      <c r="F146" s="127"/>
      <c r="G146" s="127"/>
      <c r="H146" s="127"/>
      <c r="I146" s="127"/>
      <c r="J146" s="127"/>
      <c r="K146" s="127"/>
      <c r="L146" s="127"/>
      <c r="M146" s="127"/>
      <c r="N146" s="127"/>
      <c r="O146" s="127"/>
      <c r="P146" s="127"/>
      <c r="Q146" s="127"/>
      <c r="R146" s="127"/>
      <c r="S146" s="127"/>
      <c r="T146" s="127"/>
      <c r="U146" s="127"/>
      <c r="V146" s="127"/>
    </row>
    <row r="147" spans="1:22" ht="74.25" hidden="1" customHeight="1" outlineLevel="1" thickBot="1">
      <c r="A147" s="95"/>
      <c r="B147" s="233" t="s">
        <v>66</v>
      </c>
      <c r="C147" s="234"/>
      <c r="D147" s="234"/>
      <c r="E147" s="277" t="s">
        <v>128</v>
      </c>
      <c r="F147" s="278"/>
      <c r="G147" s="278"/>
      <c r="H147" s="278"/>
      <c r="I147" s="278"/>
      <c r="J147" s="278"/>
      <c r="K147" s="278"/>
      <c r="L147" s="278"/>
      <c r="M147" s="278"/>
      <c r="N147" s="278"/>
      <c r="O147" s="278"/>
      <c r="P147" s="278"/>
      <c r="Q147" s="278"/>
      <c r="R147" s="278"/>
      <c r="S147" s="278"/>
      <c r="T147" s="278"/>
      <c r="U147" s="278"/>
      <c r="V147" s="279"/>
    </row>
    <row r="148" spans="1:22" ht="63.75" hidden="1" customHeight="1" outlineLevel="1">
      <c r="A148" s="95"/>
      <c r="B148" s="201" t="s">
        <v>81</v>
      </c>
      <c r="C148" s="202"/>
      <c r="D148" s="203"/>
      <c r="E148" s="238" t="s">
        <v>129</v>
      </c>
      <c r="F148" s="239"/>
      <c r="G148" s="239"/>
      <c r="H148" s="239"/>
      <c r="I148" s="239"/>
      <c r="J148" s="239"/>
      <c r="K148" s="239"/>
      <c r="L148" s="239"/>
      <c r="M148" s="239"/>
      <c r="N148" s="239"/>
      <c r="O148" s="239"/>
      <c r="P148" s="239"/>
      <c r="Q148" s="239"/>
      <c r="R148" s="239"/>
      <c r="S148" s="239"/>
      <c r="T148" s="239"/>
      <c r="U148" s="239"/>
      <c r="V148" s="240"/>
    </row>
    <row r="149" spans="1:22" ht="105.75" hidden="1" customHeight="1" outlineLevel="1">
      <c r="A149" s="95"/>
      <c r="B149" s="215" t="s">
        <v>82</v>
      </c>
      <c r="C149" s="216"/>
      <c r="D149" s="216"/>
      <c r="E149" s="241" t="s">
        <v>130</v>
      </c>
      <c r="F149" s="280"/>
      <c r="G149" s="280"/>
      <c r="H149" s="280"/>
      <c r="I149" s="280"/>
      <c r="J149" s="280"/>
      <c r="K149" s="280"/>
      <c r="L149" s="280"/>
      <c r="M149" s="280"/>
      <c r="N149" s="280"/>
      <c r="O149" s="280"/>
      <c r="P149" s="280"/>
      <c r="Q149" s="280"/>
      <c r="R149" s="280"/>
      <c r="S149" s="280"/>
      <c r="T149" s="280"/>
      <c r="U149" s="280"/>
      <c r="V149" s="281"/>
    </row>
    <row r="150" spans="1:22" ht="43.5" hidden="1" customHeight="1" outlineLevel="1">
      <c r="A150" s="95"/>
      <c r="B150" s="221" t="s">
        <v>67</v>
      </c>
      <c r="C150" s="222"/>
      <c r="D150" s="222"/>
      <c r="E150" s="244" t="s">
        <v>85</v>
      </c>
      <c r="F150" s="245"/>
      <c r="G150" s="245"/>
      <c r="H150" s="245"/>
      <c r="I150" s="245"/>
      <c r="J150" s="245"/>
      <c r="K150" s="245"/>
      <c r="L150" s="245"/>
      <c r="M150" s="245"/>
      <c r="N150" s="245"/>
      <c r="O150" s="245"/>
      <c r="P150" s="245"/>
      <c r="Q150" s="245"/>
      <c r="R150" s="245"/>
      <c r="S150" s="245"/>
      <c r="T150" s="245"/>
      <c r="U150" s="245"/>
      <c r="V150" s="246"/>
    </row>
    <row r="151" spans="1:22" ht="17.25" hidden="1" customHeight="1" outlineLevel="1">
      <c r="A151" s="95"/>
      <c r="B151" s="223"/>
      <c r="C151" s="224"/>
      <c r="D151" s="224"/>
      <c r="E151" s="90" t="s">
        <v>87</v>
      </c>
      <c r="F151" s="204" t="s">
        <v>97</v>
      </c>
      <c r="G151" s="204"/>
      <c r="H151" s="204"/>
      <c r="I151" s="204"/>
      <c r="J151" s="204"/>
      <c r="K151" s="204" t="s">
        <v>98</v>
      </c>
      <c r="L151" s="206"/>
      <c r="M151" s="58"/>
      <c r="N151" s="127"/>
      <c r="O151" s="127"/>
      <c r="P151" s="127"/>
      <c r="Q151" s="127"/>
      <c r="R151" s="127"/>
      <c r="S151" s="127"/>
      <c r="T151" s="127"/>
      <c r="U151" s="127"/>
      <c r="V151" s="59"/>
    </row>
    <row r="152" spans="1:22" ht="17.25" hidden="1" customHeight="1" outlineLevel="1">
      <c r="A152" s="95"/>
      <c r="B152" s="223"/>
      <c r="C152" s="224"/>
      <c r="D152" s="224"/>
      <c r="E152" s="91">
        <v>27</v>
      </c>
      <c r="F152" s="205" t="s">
        <v>90</v>
      </c>
      <c r="G152" s="205"/>
      <c r="H152" s="205"/>
      <c r="I152" s="205"/>
      <c r="J152" s="205"/>
      <c r="K152" s="296" t="s">
        <v>113</v>
      </c>
      <c r="L152" s="297"/>
      <c r="M152" s="58"/>
      <c r="N152" s="127"/>
      <c r="O152" s="127"/>
      <c r="P152" s="127"/>
      <c r="Q152" s="127"/>
      <c r="R152" s="127"/>
      <c r="S152" s="127"/>
      <c r="T152" s="127"/>
      <c r="U152" s="127"/>
      <c r="V152" s="59"/>
    </row>
    <row r="153" spans="1:22" ht="17.25" hidden="1" customHeight="1" outlineLevel="1">
      <c r="A153" s="95"/>
      <c r="B153" s="223"/>
      <c r="C153" s="224"/>
      <c r="D153" s="224"/>
      <c r="E153" s="91">
        <v>33</v>
      </c>
      <c r="F153" s="205" t="s">
        <v>91</v>
      </c>
      <c r="G153" s="205"/>
      <c r="H153" s="205"/>
      <c r="I153" s="205"/>
      <c r="J153" s="205"/>
      <c r="K153" s="296" t="s">
        <v>113</v>
      </c>
      <c r="L153" s="297"/>
      <c r="M153" s="58"/>
      <c r="N153" s="127"/>
      <c r="O153" s="127"/>
      <c r="P153" s="127"/>
      <c r="Q153" s="127"/>
      <c r="R153" s="127"/>
      <c r="S153" s="127"/>
      <c r="T153" s="127"/>
      <c r="U153" s="127"/>
      <c r="V153" s="59"/>
    </row>
    <row r="154" spans="1:22" ht="17.25" hidden="1" customHeight="1" outlineLevel="1">
      <c r="A154" s="95"/>
      <c r="B154" s="223"/>
      <c r="C154" s="224"/>
      <c r="D154" s="224"/>
      <c r="E154" s="91">
        <v>35</v>
      </c>
      <c r="F154" s="205" t="s">
        <v>92</v>
      </c>
      <c r="G154" s="205"/>
      <c r="H154" s="205"/>
      <c r="I154" s="205"/>
      <c r="J154" s="205"/>
      <c r="K154" s="296" t="s">
        <v>113</v>
      </c>
      <c r="L154" s="297"/>
      <c r="M154" s="58"/>
      <c r="N154" s="127"/>
      <c r="O154" s="127"/>
      <c r="P154" s="127"/>
      <c r="Q154" s="127"/>
      <c r="R154" s="127"/>
      <c r="S154" s="127"/>
      <c r="T154" s="127"/>
      <c r="U154" s="127"/>
      <c r="V154" s="59"/>
    </row>
    <row r="155" spans="1:22" ht="17.25" hidden="1" customHeight="1" outlineLevel="1">
      <c r="A155" s="95"/>
      <c r="B155" s="223"/>
      <c r="C155" s="224"/>
      <c r="D155" s="224"/>
      <c r="E155" s="91" t="s">
        <v>88</v>
      </c>
      <c r="F155" s="205" t="s">
        <v>93</v>
      </c>
      <c r="G155" s="205"/>
      <c r="H155" s="205"/>
      <c r="I155" s="205"/>
      <c r="J155" s="205"/>
      <c r="K155" s="296" t="s">
        <v>113</v>
      </c>
      <c r="L155" s="297"/>
      <c r="M155" s="58" t="s">
        <v>131</v>
      </c>
      <c r="N155" s="127"/>
      <c r="O155" s="127"/>
      <c r="P155" s="127"/>
      <c r="Q155" s="127"/>
      <c r="R155" s="127"/>
      <c r="S155" s="127"/>
      <c r="T155" s="127"/>
      <c r="U155" s="127"/>
      <c r="V155" s="59"/>
    </row>
    <row r="156" spans="1:22" ht="17.25" hidden="1" customHeight="1" outlineLevel="1">
      <c r="A156" s="95"/>
      <c r="B156" s="223"/>
      <c r="C156" s="224"/>
      <c r="D156" s="224"/>
      <c r="E156" s="91">
        <v>36</v>
      </c>
      <c r="F156" s="205" t="s">
        <v>94</v>
      </c>
      <c r="G156" s="205"/>
      <c r="H156" s="205"/>
      <c r="I156" s="205"/>
      <c r="J156" s="205"/>
      <c r="K156" s="296" t="s">
        <v>113</v>
      </c>
      <c r="L156" s="297"/>
      <c r="M156" s="58"/>
      <c r="N156" s="127"/>
      <c r="O156" s="127"/>
      <c r="P156" s="127"/>
      <c r="Q156" s="127"/>
      <c r="R156" s="127"/>
      <c r="S156" s="127"/>
      <c r="T156" s="127"/>
      <c r="U156" s="127"/>
      <c r="V156" s="59"/>
    </row>
    <row r="157" spans="1:22" ht="17.25" hidden="1" customHeight="1" outlineLevel="1">
      <c r="A157" s="95"/>
      <c r="B157" s="223"/>
      <c r="C157" s="224"/>
      <c r="D157" s="224"/>
      <c r="E157" s="91">
        <v>38</v>
      </c>
      <c r="F157" s="205" t="s">
        <v>95</v>
      </c>
      <c r="G157" s="205"/>
      <c r="H157" s="205"/>
      <c r="I157" s="205"/>
      <c r="J157" s="205"/>
      <c r="K157" s="296" t="s">
        <v>113</v>
      </c>
      <c r="L157" s="297"/>
      <c r="M157" s="58"/>
      <c r="N157" s="127"/>
      <c r="O157" s="127"/>
      <c r="P157" s="127"/>
      <c r="Q157" s="127"/>
      <c r="R157" s="127"/>
      <c r="S157" s="127"/>
      <c r="T157" s="127"/>
      <c r="U157" s="127"/>
      <c r="V157" s="59"/>
    </row>
    <row r="158" spans="1:22" ht="17.25" hidden="1" customHeight="1" outlineLevel="1">
      <c r="A158" s="95"/>
      <c r="B158" s="223"/>
      <c r="C158" s="224"/>
      <c r="D158" s="224"/>
      <c r="E158" s="91" t="s">
        <v>89</v>
      </c>
      <c r="F158" s="205" t="s">
        <v>96</v>
      </c>
      <c r="G158" s="205"/>
      <c r="H158" s="205"/>
      <c r="I158" s="205"/>
      <c r="J158" s="205"/>
      <c r="K158" s="296" t="s">
        <v>113</v>
      </c>
      <c r="L158" s="297"/>
      <c r="M158" s="58"/>
      <c r="N158" s="127"/>
      <c r="O158" s="127"/>
      <c r="P158" s="127"/>
      <c r="Q158" s="127"/>
      <c r="R158" s="127"/>
      <c r="S158" s="127"/>
      <c r="T158" s="127"/>
      <c r="U158" s="127"/>
      <c r="V158" s="59"/>
    </row>
    <row r="159" spans="1:22" ht="17.25" hidden="1" customHeight="1" outlineLevel="1">
      <c r="A159" s="95"/>
      <c r="B159" s="225"/>
      <c r="C159" s="226"/>
      <c r="D159" s="226"/>
      <c r="E159" s="92">
        <v>62</v>
      </c>
      <c r="F159" s="220" t="s">
        <v>99</v>
      </c>
      <c r="G159" s="220"/>
      <c r="H159" s="220"/>
      <c r="I159" s="220"/>
      <c r="J159" s="220"/>
      <c r="K159" s="298" t="s">
        <v>113</v>
      </c>
      <c r="L159" s="299"/>
      <c r="M159" s="60"/>
      <c r="N159" s="128"/>
      <c r="O159" s="128"/>
      <c r="P159" s="128"/>
      <c r="Q159" s="128"/>
      <c r="R159" s="128"/>
      <c r="S159" s="128"/>
      <c r="T159" s="128"/>
      <c r="U159" s="128"/>
      <c r="V159" s="62"/>
    </row>
    <row r="160" spans="1:22" ht="31.5" hidden="1" customHeight="1" outlineLevel="1">
      <c r="A160" s="95"/>
      <c r="B160" s="215" t="s">
        <v>68</v>
      </c>
      <c r="C160" s="216"/>
      <c r="D160" s="216"/>
      <c r="E160" s="241" t="s">
        <v>101</v>
      </c>
      <c r="F160" s="242"/>
      <c r="G160" s="242"/>
      <c r="H160" s="242"/>
      <c r="I160" s="242"/>
      <c r="J160" s="242"/>
      <c r="K160" s="291"/>
      <c r="L160" s="291"/>
      <c r="M160" s="242"/>
      <c r="N160" s="242"/>
      <c r="O160" s="242"/>
      <c r="P160" s="242"/>
      <c r="Q160" s="242"/>
      <c r="R160" s="242"/>
      <c r="S160" s="242"/>
      <c r="T160" s="242"/>
      <c r="U160" s="242"/>
      <c r="V160" s="243"/>
    </row>
    <row r="161" spans="1:22" ht="59.25" hidden="1" customHeight="1" outlineLevel="1" thickBot="1">
      <c r="A161" s="95"/>
      <c r="B161" s="209" t="s">
        <v>69</v>
      </c>
      <c r="C161" s="210"/>
      <c r="D161" s="210"/>
      <c r="E161" s="196" t="s">
        <v>86</v>
      </c>
      <c r="F161" s="197"/>
      <c r="G161" s="197"/>
      <c r="H161" s="197"/>
      <c r="I161" s="197"/>
      <c r="J161" s="197"/>
      <c r="K161" s="197"/>
      <c r="L161" s="197"/>
      <c r="M161" s="197"/>
      <c r="N161" s="197"/>
      <c r="O161" s="197"/>
      <c r="P161" s="197"/>
      <c r="Q161" s="197"/>
      <c r="R161" s="197"/>
      <c r="S161" s="197"/>
      <c r="T161" s="197"/>
      <c r="U161" s="197"/>
      <c r="V161" s="198"/>
    </row>
    <row r="162" spans="1:22" ht="14.25" hidden="1" customHeight="1" collapsed="1">
      <c r="A162" s="95"/>
      <c r="B162" s="131"/>
      <c r="C162" s="132"/>
      <c r="D162" s="132"/>
      <c r="E162" s="133"/>
      <c r="F162" s="127"/>
      <c r="G162" s="127"/>
      <c r="H162" s="127"/>
      <c r="I162" s="127"/>
      <c r="J162" s="127"/>
      <c r="K162" s="127"/>
      <c r="L162" s="127"/>
      <c r="M162" s="127"/>
      <c r="N162" s="127"/>
      <c r="O162" s="127"/>
      <c r="P162" s="127"/>
      <c r="Q162" s="127"/>
      <c r="R162" s="127"/>
      <c r="S162" s="127"/>
      <c r="T162" s="127"/>
      <c r="U162" s="127"/>
      <c r="V162" s="127"/>
    </row>
    <row r="163" spans="1:22" ht="74.25" hidden="1" customHeight="1" outlineLevel="1" thickBot="1">
      <c r="A163" s="95"/>
      <c r="B163" s="233" t="s">
        <v>66</v>
      </c>
      <c r="C163" s="234"/>
      <c r="D163" s="234"/>
      <c r="E163" s="277" t="s">
        <v>132</v>
      </c>
      <c r="F163" s="278"/>
      <c r="G163" s="278"/>
      <c r="H163" s="278"/>
      <c r="I163" s="278"/>
      <c r="J163" s="278"/>
      <c r="K163" s="278"/>
      <c r="L163" s="278"/>
      <c r="M163" s="278"/>
      <c r="N163" s="278"/>
      <c r="O163" s="278"/>
      <c r="P163" s="278"/>
      <c r="Q163" s="278"/>
      <c r="R163" s="278"/>
      <c r="S163" s="278"/>
      <c r="T163" s="278"/>
      <c r="U163" s="278"/>
      <c r="V163" s="279"/>
    </row>
    <row r="164" spans="1:22" ht="63.75" hidden="1" customHeight="1" outlineLevel="1">
      <c r="A164" s="95"/>
      <c r="B164" s="201" t="s">
        <v>81</v>
      </c>
      <c r="C164" s="202"/>
      <c r="D164" s="203"/>
      <c r="E164" s="238" t="s">
        <v>133</v>
      </c>
      <c r="F164" s="239"/>
      <c r="G164" s="239"/>
      <c r="H164" s="239"/>
      <c r="I164" s="239"/>
      <c r="J164" s="239"/>
      <c r="K164" s="239"/>
      <c r="L164" s="239"/>
      <c r="M164" s="239"/>
      <c r="N164" s="239"/>
      <c r="O164" s="239"/>
      <c r="P164" s="239"/>
      <c r="Q164" s="239"/>
      <c r="R164" s="239"/>
      <c r="S164" s="239"/>
      <c r="T164" s="239"/>
      <c r="U164" s="239"/>
      <c r="V164" s="240"/>
    </row>
    <row r="165" spans="1:22" ht="105.75" hidden="1" customHeight="1" outlineLevel="1">
      <c r="A165" s="95"/>
      <c r="B165" s="215" t="s">
        <v>82</v>
      </c>
      <c r="C165" s="216"/>
      <c r="D165" s="216"/>
      <c r="E165" s="241" t="s">
        <v>134</v>
      </c>
      <c r="F165" s="280"/>
      <c r="G165" s="280"/>
      <c r="H165" s="280"/>
      <c r="I165" s="280"/>
      <c r="J165" s="280"/>
      <c r="K165" s="280"/>
      <c r="L165" s="280"/>
      <c r="M165" s="280"/>
      <c r="N165" s="280"/>
      <c r="O165" s="280"/>
      <c r="P165" s="280"/>
      <c r="Q165" s="280"/>
      <c r="R165" s="280"/>
      <c r="S165" s="280"/>
      <c r="T165" s="280"/>
      <c r="U165" s="280"/>
      <c r="V165" s="281"/>
    </row>
    <row r="166" spans="1:22" ht="43.5" hidden="1" customHeight="1" outlineLevel="1">
      <c r="A166" s="95"/>
      <c r="B166" s="221" t="s">
        <v>67</v>
      </c>
      <c r="C166" s="222"/>
      <c r="D166" s="222"/>
      <c r="E166" s="244" t="s">
        <v>85</v>
      </c>
      <c r="F166" s="245"/>
      <c r="G166" s="245"/>
      <c r="H166" s="245"/>
      <c r="I166" s="245"/>
      <c r="J166" s="245"/>
      <c r="K166" s="245"/>
      <c r="L166" s="245"/>
      <c r="M166" s="245"/>
      <c r="N166" s="245"/>
      <c r="O166" s="245"/>
      <c r="P166" s="245"/>
      <c r="Q166" s="245"/>
      <c r="R166" s="245"/>
      <c r="S166" s="245"/>
      <c r="T166" s="245"/>
      <c r="U166" s="245"/>
      <c r="V166" s="246"/>
    </row>
    <row r="167" spans="1:22" ht="17.25" hidden="1" customHeight="1" outlineLevel="1">
      <c r="A167" s="95"/>
      <c r="B167" s="223"/>
      <c r="C167" s="224"/>
      <c r="D167" s="224"/>
      <c r="E167" s="90" t="s">
        <v>87</v>
      </c>
      <c r="F167" s="204" t="s">
        <v>97</v>
      </c>
      <c r="G167" s="204"/>
      <c r="H167" s="204"/>
      <c r="I167" s="204"/>
      <c r="J167" s="204"/>
      <c r="K167" s="204" t="s">
        <v>98</v>
      </c>
      <c r="L167" s="206"/>
      <c r="M167" s="58"/>
      <c r="N167" s="127"/>
      <c r="O167" s="127"/>
      <c r="P167" s="127"/>
      <c r="Q167" s="127"/>
      <c r="R167" s="127"/>
      <c r="S167" s="127"/>
      <c r="T167" s="127"/>
      <c r="U167" s="127"/>
      <c r="V167" s="59"/>
    </row>
    <row r="168" spans="1:22" ht="17.25" hidden="1" customHeight="1" outlineLevel="1">
      <c r="A168" s="95"/>
      <c r="B168" s="223"/>
      <c r="C168" s="224"/>
      <c r="D168" s="224"/>
      <c r="E168" s="91">
        <v>27</v>
      </c>
      <c r="F168" s="205" t="s">
        <v>90</v>
      </c>
      <c r="G168" s="205"/>
      <c r="H168" s="205"/>
      <c r="I168" s="205"/>
      <c r="J168" s="205"/>
      <c r="K168" s="287" t="s">
        <v>114</v>
      </c>
      <c r="L168" s="288"/>
      <c r="M168" s="58"/>
      <c r="N168" s="127"/>
      <c r="O168" s="127"/>
      <c r="P168" s="127"/>
      <c r="Q168" s="127"/>
      <c r="R168" s="127"/>
      <c r="S168" s="127"/>
      <c r="T168" s="127"/>
      <c r="U168" s="127"/>
      <c r="V168" s="59"/>
    </row>
    <row r="169" spans="1:22" ht="17.25" hidden="1" customHeight="1" outlineLevel="1">
      <c r="A169" s="95"/>
      <c r="B169" s="223"/>
      <c r="C169" s="224"/>
      <c r="D169" s="224"/>
      <c r="E169" s="91">
        <v>33</v>
      </c>
      <c r="F169" s="205" t="s">
        <v>91</v>
      </c>
      <c r="G169" s="205"/>
      <c r="H169" s="205"/>
      <c r="I169" s="205"/>
      <c r="J169" s="205"/>
      <c r="K169" s="287" t="s">
        <v>114</v>
      </c>
      <c r="L169" s="288"/>
      <c r="M169" s="58"/>
      <c r="N169" s="127"/>
      <c r="O169" s="127"/>
      <c r="P169" s="127"/>
      <c r="Q169" s="127"/>
      <c r="R169" s="127"/>
      <c r="S169" s="127"/>
      <c r="T169" s="127"/>
      <c r="U169" s="127"/>
      <c r="V169" s="59"/>
    </row>
    <row r="170" spans="1:22" ht="17.25" hidden="1" customHeight="1" outlineLevel="1">
      <c r="A170" s="95"/>
      <c r="B170" s="223"/>
      <c r="C170" s="224"/>
      <c r="D170" s="224"/>
      <c r="E170" s="91">
        <v>35</v>
      </c>
      <c r="F170" s="205" t="s">
        <v>92</v>
      </c>
      <c r="G170" s="205"/>
      <c r="H170" s="205"/>
      <c r="I170" s="205"/>
      <c r="J170" s="205"/>
      <c r="K170" s="207" t="s">
        <v>100</v>
      </c>
      <c r="L170" s="208"/>
      <c r="M170" s="58"/>
      <c r="N170" s="127"/>
      <c r="O170" s="127"/>
      <c r="P170" s="127"/>
      <c r="Q170" s="127"/>
      <c r="R170" s="127"/>
      <c r="S170" s="127"/>
      <c r="T170" s="127"/>
      <c r="U170" s="127"/>
      <c r="V170" s="59"/>
    </row>
    <row r="171" spans="1:22" ht="17.25" hidden="1" customHeight="1" outlineLevel="1">
      <c r="A171" s="95"/>
      <c r="B171" s="223"/>
      <c r="C171" s="224"/>
      <c r="D171" s="224"/>
      <c r="E171" s="91" t="s">
        <v>88</v>
      </c>
      <c r="F171" s="205" t="s">
        <v>93</v>
      </c>
      <c r="G171" s="205"/>
      <c r="H171" s="205"/>
      <c r="I171" s="205"/>
      <c r="J171" s="205"/>
      <c r="K171" s="207" t="s">
        <v>100</v>
      </c>
      <c r="L171" s="208"/>
      <c r="M171" s="58"/>
      <c r="N171" s="127"/>
      <c r="O171" s="127"/>
      <c r="P171" s="127"/>
      <c r="Q171" s="127"/>
      <c r="R171" s="127"/>
      <c r="S171" s="127"/>
      <c r="T171" s="127"/>
      <c r="U171" s="127"/>
      <c r="V171" s="59"/>
    </row>
    <row r="172" spans="1:22" ht="17.25" hidden="1" customHeight="1" outlineLevel="1">
      <c r="A172" s="95"/>
      <c r="B172" s="223"/>
      <c r="C172" s="224"/>
      <c r="D172" s="224"/>
      <c r="E172" s="91">
        <v>36</v>
      </c>
      <c r="F172" s="205" t="s">
        <v>94</v>
      </c>
      <c r="G172" s="205"/>
      <c r="H172" s="205"/>
      <c r="I172" s="205"/>
      <c r="J172" s="205"/>
      <c r="K172" s="287" t="s">
        <v>114</v>
      </c>
      <c r="L172" s="288"/>
      <c r="M172" s="58"/>
      <c r="N172" s="127"/>
      <c r="O172" s="127"/>
      <c r="P172" s="127"/>
      <c r="Q172" s="127"/>
      <c r="R172" s="127"/>
      <c r="S172" s="127"/>
      <c r="T172" s="127"/>
      <c r="U172" s="127"/>
      <c r="V172" s="59"/>
    </row>
    <row r="173" spans="1:22" ht="17.25" hidden="1" customHeight="1" outlineLevel="1">
      <c r="A173" s="95"/>
      <c r="B173" s="223"/>
      <c r="C173" s="224"/>
      <c r="D173" s="224"/>
      <c r="E173" s="91">
        <v>38</v>
      </c>
      <c r="F173" s="205" t="s">
        <v>95</v>
      </c>
      <c r="G173" s="205"/>
      <c r="H173" s="205"/>
      <c r="I173" s="205"/>
      <c r="J173" s="205"/>
      <c r="K173" s="207" t="s">
        <v>100</v>
      </c>
      <c r="L173" s="208"/>
      <c r="M173" s="58"/>
      <c r="N173" s="127"/>
      <c r="O173" s="127"/>
      <c r="P173" s="127"/>
      <c r="Q173" s="127"/>
      <c r="R173" s="127"/>
      <c r="S173" s="127"/>
      <c r="T173" s="127"/>
      <c r="U173" s="127"/>
      <c r="V173" s="59"/>
    </row>
    <row r="174" spans="1:22" ht="17.25" hidden="1" customHeight="1" outlineLevel="1">
      <c r="A174" s="95"/>
      <c r="B174" s="223"/>
      <c r="C174" s="224"/>
      <c r="D174" s="224"/>
      <c r="E174" s="91" t="s">
        <v>89</v>
      </c>
      <c r="F174" s="205" t="s">
        <v>96</v>
      </c>
      <c r="G174" s="205"/>
      <c r="H174" s="205"/>
      <c r="I174" s="205"/>
      <c r="J174" s="205"/>
      <c r="K174" s="207" t="s">
        <v>100</v>
      </c>
      <c r="L174" s="208"/>
      <c r="M174" s="58"/>
      <c r="N174" s="127"/>
      <c r="O174" s="127"/>
      <c r="P174" s="127"/>
      <c r="Q174" s="127"/>
      <c r="R174" s="127"/>
      <c r="S174" s="127"/>
      <c r="T174" s="127"/>
      <c r="U174" s="127"/>
      <c r="V174" s="59"/>
    </row>
    <row r="175" spans="1:22" ht="17.25" hidden="1" customHeight="1" outlineLevel="1">
      <c r="A175" s="95"/>
      <c r="B175" s="225"/>
      <c r="C175" s="226"/>
      <c r="D175" s="226"/>
      <c r="E175" s="92">
        <v>62</v>
      </c>
      <c r="F175" s="220" t="s">
        <v>99</v>
      </c>
      <c r="G175" s="220"/>
      <c r="H175" s="220"/>
      <c r="I175" s="220"/>
      <c r="J175" s="220"/>
      <c r="K175" s="207" t="s">
        <v>100</v>
      </c>
      <c r="L175" s="208"/>
      <c r="M175" s="60"/>
      <c r="N175" s="128"/>
      <c r="O175" s="128"/>
      <c r="P175" s="128"/>
      <c r="Q175" s="128"/>
      <c r="R175" s="128"/>
      <c r="S175" s="128"/>
      <c r="T175" s="128"/>
      <c r="U175" s="128"/>
      <c r="V175" s="62"/>
    </row>
    <row r="176" spans="1:22" ht="31.5" hidden="1" customHeight="1" outlineLevel="1">
      <c r="A176" s="95"/>
      <c r="B176" s="215" t="s">
        <v>68</v>
      </c>
      <c r="C176" s="216"/>
      <c r="D176" s="216"/>
      <c r="E176" s="241" t="s">
        <v>101</v>
      </c>
      <c r="F176" s="242"/>
      <c r="G176" s="242"/>
      <c r="H176" s="242"/>
      <c r="I176" s="242"/>
      <c r="J176" s="242"/>
      <c r="K176" s="242"/>
      <c r="L176" s="242"/>
      <c r="M176" s="242"/>
      <c r="N176" s="242"/>
      <c r="O176" s="242"/>
      <c r="P176" s="242"/>
      <c r="Q176" s="242"/>
      <c r="R176" s="242"/>
      <c r="S176" s="242"/>
      <c r="T176" s="242"/>
      <c r="U176" s="242"/>
      <c r="V176" s="243"/>
    </row>
    <row r="177" spans="1:22" ht="59.25" hidden="1" customHeight="1" outlineLevel="1" thickBot="1">
      <c r="A177" s="95"/>
      <c r="B177" s="209" t="s">
        <v>69</v>
      </c>
      <c r="C177" s="210"/>
      <c r="D177" s="210"/>
      <c r="E177" s="196" t="s">
        <v>86</v>
      </c>
      <c r="F177" s="197"/>
      <c r="G177" s="197"/>
      <c r="H177" s="197"/>
      <c r="I177" s="197"/>
      <c r="J177" s="197"/>
      <c r="K177" s="197"/>
      <c r="L177" s="197"/>
      <c r="M177" s="197"/>
      <c r="N177" s="197"/>
      <c r="O177" s="197"/>
      <c r="P177" s="197"/>
      <c r="Q177" s="197"/>
      <c r="R177" s="197"/>
      <c r="S177" s="197"/>
      <c r="T177" s="197"/>
      <c r="U177" s="197"/>
      <c r="V177" s="198"/>
    </row>
    <row r="178" spans="1:22" ht="14.25" hidden="1" customHeight="1" collapsed="1">
      <c r="A178" s="95"/>
      <c r="B178" s="131"/>
      <c r="C178" s="132"/>
      <c r="D178" s="132"/>
      <c r="E178" s="133"/>
      <c r="F178" s="127"/>
      <c r="G178" s="127"/>
      <c r="H178" s="127"/>
      <c r="I178" s="127"/>
      <c r="J178" s="127"/>
      <c r="K178" s="127"/>
      <c r="L178" s="127"/>
      <c r="M178" s="127"/>
      <c r="N178" s="127"/>
      <c r="O178" s="127"/>
      <c r="P178" s="127"/>
      <c r="Q178" s="127"/>
      <c r="R178" s="127"/>
      <c r="S178" s="127"/>
      <c r="T178" s="127"/>
      <c r="U178" s="127"/>
      <c r="V178" s="127"/>
    </row>
    <row r="179" spans="1:22" ht="74.25" hidden="1" customHeight="1" outlineLevel="1" thickBot="1">
      <c r="A179" s="95"/>
      <c r="B179" s="233" t="s">
        <v>66</v>
      </c>
      <c r="C179" s="234"/>
      <c r="D179" s="234"/>
      <c r="E179" s="277" t="s">
        <v>135</v>
      </c>
      <c r="F179" s="278"/>
      <c r="G179" s="278"/>
      <c r="H179" s="278"/>
      <c r="I179" s="278"/>
      <c r="J179" s="278"/>
      <c r="K179" s="278"/>
      <c r="L179" s="278"/>
      <c r="M179" s="278"/>
      <c r="N179" s="278"/>
      <c r="O179" s="278"/>
      <c r="P179" s="278"/>
      <c r="Q179" s="278"/>
      <c r="R179" s="278"/>
      <c r="S179" s="278"/>
      <c r="T179" s="278"/>
      <c r="U179" s="278"/>
      <c r="V179" s="279"/>
    </row>
    <row r="180" spans="1:22" ht="63.75" hidden="1" customHeight="1" outlineLevel="1">
      <c r="A180" s="95"/>
      <c r="B180" s="201" t="s">
        <v>81</v>
      </c>
      <c r="C180" s="202"/>
      <c r="D180" s="203"/>
      <c r="E180" s="238" t="s">
        <v>136</v>
      </c>
      <c r="F180" s="239"/>
      <c r="G180" s="239"/>
      <c r="H180" s="239"/>
      <c r="I180" s="239"/>
      <c r="J180" s="239"/>
      <c r="K180" s="239"/>
      <c r="L180" s="239"/>
      <c r="M180" s="239"/>
      <c r="N180" s="239"/>
      <c r="O180" s="239"/>
      <c r="P180" s="239"/>
      <c r="Q180" s="239"/>
      <c r="R180" s="239"/>
      <c r="S180" s="239"/>
      <c r="T180" s="239"/>
      <c r="U180" s="239"/>
      <c r="V180" s="240"/>
    </row>
    <row r="181" spans="1:22" ht="105.75" hidden="1" customHeight="1" outlineLevel="1">
      <c r="A181" s="95"/>
      <c r="B181" s="215" t="s">
        <v>82</v>
      </c>
      <c r="C181" s="216"/>
      <c r="D181" s="216"/>
      <c r="E181" s="241" t="s">
        <v>137</v>
      </c>
      <c r="F181" s="280"/>
      <c r="G181" s="280"/>
      <c r="H181" s="280"/>
      <c r="I181" s="280"/>
      <c r="J181" s="280"/>
      <c r="K181" s="280"/>
      <c r="L181" s="280"/>
      <c r="M181" s="280"/>
      <c r="N181" s="280"/>
      <c r="O181" s="280"/>
      <c r="P181" s="280"/>
      <c r="Q181" s="280"/>
      <c r="R181" s="280"/>
      <c r="S181" s="280"/>
      <c r="T181" s="280"/>
      <c r="U181" s="280"/>
      <c r="V181" s="281"/>
    </row>
    <row r="182" spans="1:22" ht="43.5" hidden="1" customHeight="1" outlineLevel="1">
      <c r="A182" s="95"/>
      <c r="B182" s="221" t="s">
        <v>67</v>
      </c>
      <c r="C182" s="222"/>
      <c r="D182" s="222"/>
      <c r="E182" s="244" t="s">
        <v>85</v>
      </c>
      <c r="F182" s="245"/>
      <c r="G182" s="245"/>
      <c r="H182" s="245"/>
      <c r="I182" s="245"/>
      <c r="J182" s="245"/>
      <c r="K182" s="245"/>
      <c r="L182" s="245"/>
      <c r="M182" s="245"/>
      <c r="N182" s="245"/>
      <c r="O182" s="245"/>
      <c r="P182" s="245"/>
      <c r="Q182" s="245"/>
      <c r="R182" s="245"/>
      <c r="S182" s="245"/>
      <c r="T182" s="245"/>
      <c r="U182" s="245"/>
      <c r="V182" s="246"/>
    </row>
    <row r="183" spans="1:22" ht="17.25" hidden="1" customHeight="1" outlineLevel="1">
      <c r="A183" s="95"/>
      <c r="B183" s="223"/>
      <c r="C183" s="224"/>
      <c r="D183" s="224"/>
      <c r="E183" s="90" t="s">
        <v>87</v>
      </c>
      <c r="F183" s="204" t="s">
        <v>97</v>
      </c>
      <c r="G183" s="204"/>
      <c r="H183" s="204"/>
      <c r="I183" s="204"/>
      <c r="J183" s="204"/>
      <c r="K183" s="204" t="s">
        <v>98</v>
      </c>
      <c r="L183" s="206"/>
      <c r="M183" s="58"/>
      <c r="N183" s="127"/>
      <c r="O183" s="127"/>
      <c r="P183" s="127"/>
      <c r="Q183" s="127"/>
      <c r="R183" s="127"/>
      <c r="S183" s="127"/>
      <c r="T183" s="127"/>
      <c r="U183" s="127"/>
      <c r="V183" s="59"/>
    </row>
    <row r="184" spans="1:22" ht="17.25" hidden="1" customHeight="1" outlineLevel="1">
      <c r="A184" s="95"/>
      <c r="B184" s="223"/>
      <c r="C184" s="224"/>
      <c r="D184" s="224"/>
      <c r="E184" s="91">
        <v>27</v>
      </c>
      <c r="F184" s="205" t="s">
        <v>90</v>
      </c>
      <c r="G184" s="205"/>
      <c r="H184" s="205"/>
      <c r="I184" s="205"/>
      <c r="J184" s="205"/>
      <c r="K184" s="287" t="s">
        <v>114</v>
      </c>
      <c r="L184" s="288"/>
      <c r="M184" s="58"/>
      <c r="N184" s="127"/>
      <c r="O184" s="127"/>
      <c r="P184" s="127"/>
      <c r="Q184" s="127"/>
      <c r="R184" s="127"/>
      <c r="S184" s="127"/>
      <c r="T184" s="127"/>
      <c r="U184" s="127"/>
      <c r="V184" s="59"/>
    </row>
    <row r="185" spans="1:22" ht="17.25" hidden="1" customHeight="1" outlineLevel="1">
      <c r="A185" s="95"/>
      <c r="B185" s="223"/>
      <c r="C185" s="224"/>
      <c r="D185" s="224"/>
      <c r="E185" s="91">
        <v>33</v>
      </c>
      <c r="F185" s="205" t="s">
        <v>91</v>
      </c>
      <c r="G185" s="205"/>
      <c r="H185" s="205"/>
      <c r="I185" s="205"/>
      <c r="J185" s="205"/>
      <c r="K185" s="287" t="s">
        <v>114</v>
      </c>
      <c r="L185" s="288"/>
      <c r="M185" s="58"/>
      <c r="N185" s="127"/>
      <c r="O185" s="127"/>
      <c r="P185" s="127"/>
      <c r="Q185" s="127"/>
      <c r="R185" s="127"/>
      <c r="S185" s="127"/>
      <c r="T185" s="127"/>
      <c r="U185" s="127"/>
      <c r="V185" s="59"/>
    </row>
    <row r="186" spans="1:22" ht="17.25" hidden="1" customHeight="1" outlineLevel="1">
      <c r="A186" s="95"/>
      <c r="B186" s="223"/>
      <c r="C186" s="224"/>
      <c r="D186" s="224"/>
      <c r="E186" s="91">
        <v>35</v>
      </c>
      <c r="F186" s="205" t="s">
        <v>92</v>
      </c>
      <c r="G186" s="205"/>
      <c r="H186" s="205"/>
      <c r="I186" s="205"/>
      <c r="J186" s="205"/>
      <c r="K186" s="287" t="s">
        <v>114</v>
      </c>
      <c r="L186" s="288"/>
      <c r="M186" s="58"/>
      <c r="N186" s="127"/>
      <c r="O186" s="127"/>
      <c r="P186" s="127"/>
      <c r="Q186" s="127"/>
      <c r="R186" s="127"/>
      <c r="S186" s="127"/>
      <c r="T186" s="127"/>
      <c r="U186" s="127"/>
      <c r="V186" s="59"/>
    </row>
    <row r="187" spans="1:22" ht="17.25" hidden="1" customHeight="1" outlineLevel="1">
      <c r="A187" s="95"/>
      <c r="B187" s="223"/>
      <c r="C187" s="224"/>
      <c r="D187" s="224"/>
      <c r="E187" s="91" t="s">
        <v>88</v>
      </c>
      <c r="F187" s="205" t="s">
        <v>93</v>
      </c>
      <c r="G187" s="205"/>
      <c r="H187" s="205"/>
      <c r="I187" s="205"/>
      <c r="J187" s="205"/>
      <c r="K187" s="287" t="s">
        <v>114</v>
      </c>
      <c r="L187" s="288"/>
      <c r="M187" s="58"/>
      <c r="N187" s="127"/>
      <c r="O187" s="127"/>
      <c r="P187" s="127"/>
      <c r="Q187" s="127"/>
      <c r="R187" s="127"/>
      <c r="S187" s="127"/>
      <c r="T187" s="127"/>
      <c r="U187" s="127"/>
      <c r="V187" s="59"/>
    </row>
    <row r="188" spans="1:22" ht="17.25" hidden="1" customHeight="1" outlineLevel="1">
      <c r="A188" s="95"/>
      <c r="B188" s="223"/>
      <c r="C188" s="224"/>
      <c r="D188" s="224"/>
      <c r="E188" s="91">
        <v>36</v>
      </c>
      <c r="F188" s="205" t="s">
        <v>94</v>
      </c>
      <c r="G188" s="205"/>
      <c r="H188" s="205"/>
      <c r="I188" s="205"/>
      <c r="J188" s="205"/>
      <c r="K188" s="287" t="s">
        <v>114</v>
      </c>
      <c r="L188" s="288"/>
      <c r="M188" s="58"/>
      <c r="N188" s="127"/>
      <c r="O188" s="127"/>
      <c r="P188" s="127"/>
      <c r="Q188" s="127"/>
      <c r="R188" s="127"/>
      <c r="S188" s="127"/>
      <c r="T188" s="127"/>
      <c r="U188" s="127"/>
      <c r="V188" s="59"/>
    </row>
    <row r="189" spans="1:22" ht="17.25" hidden="1" customHeight="1" outlineLevel="1">
      <c r="A189" s="95"/>
      <c r="B189" s="223"/>
      <c r="C189" s="224"/>
      <c r="D189" s="224"/>
      <c r="E189" s="91">
        <v>38</v>
      </c>
      <c r="F189" s="205" t="s">
        <v>95</v>
      </c>
      <c r="G189" s="205"/>
      <c r="H189" s="205"/>
      <c r="I189" s="205"/>
      <c r="J189" s="205"/>
      <c r="K189" s="287" t="s">
        <v>114</v>
      </c>
      <c r="L189" s="288"/>
      <c r="M189" s="58"/>
      <c r="N189" s="127"/>
      <c r="O189" s="127"/>
      <c r="P189" s="127"/>
      <c r="Q189" s="127"/>
      <c r="R189" s="127"/>
      <c r="S189" s="127"/>
      <c r="T189" s="127"/>
      <c r="U189" s="127"/>
      <c r="V189" s="59"/>
    </row>
    <row r="190" spans="1:22" ht="17.25" hidden="1" customHeight="1" outlineLevel="1">
      <c r="A190" s="95"/>
      <c r="B190" s="223"/>
      <c r="C190" s="224"/>
      <c r="D190" s="224"/>
      <c r="E190" s="91" t="s">
        <v>89</v>
      </c>
      <c r="F190" s="205" t="s">
        <v>96</v>
      </c>
      <c r="G190" s="205"/>
      <c r="H190" s="205"/>
      <c r="I190" s="205"/>
      <c r="J190" s="205"/>
      <c r="K190" s="287" t="s">
        <v>114</v>
      </c>
      <c r="L190" s="288"/>
      <c r="M190" s="58"/>
      <c r="N190" s="127"/>
      <c r="O190" s="127"/>
      <c r="P190" s="127"/>
      <c r="Q190" s="127"/>
      <c r="R190" s="127"/>
      <c r="S190" s="127"/>
      <c r="T190" s="127"/>
      <c r="U190" s="127"/>
      <c r="V190" s="59"/>
    </row>
    <row r="191" spans="1:22" ht="17.25" hidden="1" customHeight="1" outlineLevel="1">
      <c r="A191" s="95"/>
      <c r="B191" s="225"/>
      <c r="C191" s="226"/>
      <c r="D191" s="226"/>
      <c r="E191" s="92">
        <v>62</v>
      </c>
      <c r="F191" s="220" t="s">
        <v>99</v>
      </c>
      <c r="G191" s="220"/>
      <c r="H191" s="220"/>
      <c r="I191" s="220"/>
      <c r="J191" s="220"/>
      <c r="K191" s="287" t="s">
        <v>114</v>
      </c>
      <c r="L191" s="288"/>
      <c r="M191" s="60"/>
      <c r="N191" s="128"/>
      <c r="O191" s="128"/>
      <c r="P191" s="128"/>
      <c r="Q191" s="128"/>
      <c r="R191" s="128"/>
      <c r="S191" s="128"/>
      <c r="T191" s="128"/>
      <c r="U191" s="128"/>
      <c r="V191" s="62"/>
    </row>
    <row r="192" spans="1:22" ht="31.5" hidden="1" customHeight="1" outlineLevel="1">
      <c r="A192" s="95"/>
      <c r="B192" s="215" t="s">
        <v>68</v>
      </c>
      <c r="C192" s="216"/>
      <c r="D192" s="216"/>
      <c r="E192" s="241" t="s">
        <v>101</v>
      </c>
      <c r="F192" s="242"/>
      <c r="G192" s="242"/>
      <c r="H192" s="242"/>
      <c r="I192" s="242"/>
      <c r="J192" s="242"/>
      <c r="K192" s="242"/>
      <c r="L192" s="242"/>
      <c r="M192" s="242"/>
      <c r="N192" s="242"/>
      <c r="O192" s="242"/>
      <c r="P192" s="242"/>
      <c r="Q192" s="242"/>
      <c r="R192" s="242"/>
      <c r="S192" s="242"/>
      <c r="T192" s="242"/>
      <c r="U192" s="242"/>
      <c r="V192" s="243"/>
    </row>
    <row r="193" spans="1:22" ht="59.25" hidden="1" customHeight="1" outlineLevel="1" thickBot="1">
      <c r="A193" s="95"/>
      <c r="B193" s="209" t="s">
        <v>69</v>
      </c>
      <c r="C193" s="210"/>
      <c r="D193" s="210"/>
      <c r="E193" s="196" t="s">
        <v>86</v>
      </c>
      <c r="F193" s="197"/>
      <c r="G193" s="197"/>
      <c r="H193" s="197"/>
      <c r="I193" s="197"/>
      <c r="J193" s="197"/>
      <c r="K193" s="197"/>
      <c r="L193" s="197"/>
      <c r="M193" s="197"/>
      <c r="N193" s="197"/>
      <c r="O193" s="197"/>
      <c r="P193" s="197"/>
      <c r="Q193" s="197"/>
      <c r="R193" s="197"/>
      <c r="S193" s="197"/>
      <c r="T193" s="197"/>
      <c r="U193" s="197"/>
      <c r="V193" s="198"/>
    </row>
    <row r="194" spans="1:22" ht="14.25" hidden="1" customHeight="1" collapsed="1">
      <c r="A194" s="95"/>
      <c r="B194" s="131"/>
      <c r="C194" s="132"/>
      <c r="D194" s="132"/>
      <c r="E194" s="133"/>
      <c r="F194" s="127"/>
      <c r="G194" s="127"/>
      <c r="H194" s="127"/>
      <c r="I194" s="127"/>
      <c r="J194" s="127"/>
      <c r="K194" s="127"/>
      <c r="L194" s="127"/>
      <c r="M194" s="127"/>
      <c r="N194" s="127"/>
      <c r="O194" s="127"/>
      <c r="P194" s="127"/>
      <c r="Q194" s="127"/>
      <c r="R194" s="127"/>
      <c r="S194" s="127"/>
      <c r="T194" s="127"/>
      <c r="U194" s="127"/>
      <c r="V194" s="127"/>
    </row>
    <row r="195" spans="1:22" ht="23.25" hidden="1" customHeight="1">
      <c r="A195" s="165" t="str">
        <f>'Ocena na podst. danych'!A10</f>
        <v>D2</v>
      </c>
      <c r="B195" s="247" t="s">
        <v>154</v>
      </c>
      <c r="C195" s="248"/>
      <c r="D195" s="248"/>
      <c r="E195" s="248"/>
      <c r="F195" s="248"/>
      <c r="G195" s="163"/>
      <c r="H195" s="163"/>
      <c r="I195" s="163"/>
      <c r="J195" s="163"/>
      <c r="K195" s="163"/>
      <c r="L195" s="163"/>
      <c r="M195" s="163"/>
      <c r="N195" s="163"/>
      <c r="O195" s="163"/>
      <c r="P195" s="163"/>
      <c r="Q195" s="163"/>
      <c r="R195" s="163"/>
      <c r="S195" s="163"/>
      <c r="T195" s="163"/>
      <c r="U195" s="163"/>
      <c r="V195" s="164"/>
    </row>
    <row r="196" spans="1:22" ht="74.25" hidden="1" customHeight="1" outlineLevel="1" thickBot="1">
      <c r="A196" s="95"/>
      <c r="B196" s="233" t="s">
        <v>66</v>
      </c>
      <c r="C196" s="234"/>
      <c r="D196" s="234"/>
      <c r="E196" s="235" t="s">
        <v>83</v>
      </c>
      <c r="F196" s="236"/>
      <c r="G196" s="236"/>
      <c r="H196" s="236"/>
      <c r="I196" s="236"/>
      <c r="J196" s="236"/>
      <c r="K196" s="236"/>
      <c r="L196" s="236"/>
      <c r="M196" s="236"/>
      <c r="N196" s="236"/>
      <c r="O196" s="236"/>
      <c r="P196" s="236"/>
      <c r="Q196" s="236"/>
      <c r="R196" s="236"/>
      <c r="S196" s="236"/>
      <c r="T196" s="236"/>
      <c r="U196" s="236"/>
      <c r="V196" s="237"/>
    </row>
    <row r="197" spans="1:22" ht="46.5" hidden="1" customHeight="1" outlineLevel="1">
      <c r="A197" s="95"/>
      <c r="B197" s="201" t="s">
        <v>81</v>
      </c>
      <c r="C197" s="202"/>
      <c r="D197" s="203"/>
      <c r="E197" s="238" t="s">
        <v>84</v>
      </c>
      <c r="F197" s="239"/>
      <c r="G197" s="239"/>
      <c r="H197" s="239"/>
      <c r="I197" s="239"/>
      <c r="J197" s="239"/>
      <c r="K197" s="239"/>
      <c r="L197" s="239"/>
      <c r="M197" s="239"/>
      <c r="N197" s="239"/>
      <c r="O197" s="239"/>
      <c r="P197" s="239"/>
      <c r="Q197" s="239"/>
      <c r="R197" s="239"/>
      <c r="S197" s="239"/>
      <c r="T197" s="239"/>
      <c r="U197" s="239"/>
      <c r="V197" s="240"/>
    </row>
    <row r="198" spans="1:22" ht="52.5" hidden="1" customHeight="1" outlineLevel="1">
      <c r="A198" s="95"/>
      <c r="B198" s="215" t="s">
        <v>82</v>
      </c>
      <c r="C198" s="216"/>
      <c r="D198" s="216"/>
      <c r="E198" s="241" t="s">
        <v>102</v>
      </c>
      <c r="F198" s="242"/>
      <c r="G198" s="242"/>
      <c r="H198" s="242"/>
      <c r="I198" s="242"/>
      <c r="J198" s="242"/>
      <c r="K198" s="242"/>
      <c r="L198" s="242"/>
      <c r="M198" s="242"/>
      <c r="N198" s="242"/>
      <c r="O198" s="242"/>
      <c r="P198" s="242"/>
      <c r="Q198" s="242"/>
      <c r="R198" s="242"/>
      <c r="S198" s="242"/>
      <c r="T198" s="242"/>
      <c r="U198" s="242"/>
      <c r="V198" s="243"/>
    </row>
    <row r="199" spans="1:22" ht="43.5" hidden="1" customHeight="1" outlineLevel="1">
      <c r="A199" s="95"/>
      <c r="B199" s="221" t="s">
        <v>67</v>
      </c>
      <c r="C199" s="222"/>
      <c r="D199" s="222"/>
      <c r="E199" s="244" t="s">
        <v>85</v>
      </c>
      <c r="F199" s="245"/>
      <c r="G199" s="245"/>
      <c r="H199" s="245"/>
      <c r="I199" s="245"/>
      <c r="J199" s="245"/>
      <c r="K199" s="245"/>
      <c r="L199" s="245"/>
      <c r="M199" s="245"/>
      <c r="N199" s="245"/>
      <c r="O199" s="245"/>
      <c r="P199" s="245"/>
      <c r="Q199" s="245"/>
      <c r="R199" s="245"/>
      <c r="S199" s="245"/>
      <c r="T199" s="245"/>
      <c r="U199" s="245"/>
      <c r="V199" s="246"/>
    </row>
    <row r="200" spans="1:22" ht="17.25" hidden="1" customHeight="1" outlineLevel="1">
      <c r="A200" s="95"/>
      <c r="B200" s="223"/>
      <c r="C200" s="224"/>
      <c r="D200" s="224"/>
      <c r="E200" s="90" t="s">
        <v>87</v>
      </c>
      <c r="F200" s="204" t="s">
        <v>97</v>
      </c>
      <c r="G200" s="204"/>
      <c r="H200" s="204"/>
      <c r="I200" s="204"/>
      <c r="J200" s="204"/>
      <c r="K200" s="204" t="s">
        <v>98</v>
      </c>
      <c r="L200" s="206"/>
      <c r="M200" s="58"/>
      <c r="N200" s="159"/>
      <c r="O200" s="159"/>
      <c r="P200" s="159"/>
      <c r="Q200" s="159"/>
      <c r="R200" s="159"/>
      <c r="S200" s="159"/>
      <c r="T200" s="159"/>
      <c r="U200" s="159"/>
      <c r="V200" s="59"/>
    </row>
    <row r="201" spans="1:22" ht="17.25" hidden="1" customHeight="1" outlineLevel="1">
      <c r="A201" s="95"/>
      <c r="B201" s="223"/>
      <c r="C201" s="224"/>
      <c r="D201" s="224"/>
      <c r="E201" s="91">
        <v>27</v>
      </c>
      <c r="F201" s="205" t="s">
        <v>90</v>
      </c>
      <c r="G201" s="205"/>
      <c r="H201" s="205"/>
      <c r="I201" s="205"/>
      <c r="J201" s="205"/>
      <c r="K201" s="207" t="s">
        <v>100</v>
      </c>
      <c r="L201" s="208"/>
      <c r="M201" s="58"/>
      <c r="N201" s="159"/>
      <c r="O201" s="159"/>
      <c r="P201" s="159"/>
      <c r="Q201" s="159"/>
      <c r="R201" s="159"/>
      <c r="S201" s="159"/>
      <c r="T201" s="159"/>
      <c r="U201" s="159"/>
      <c r="V201" s="59"/>
    </row>
    <row r="202" spans="1:22" ht="17.25" hidden="1" customHeight="1" outlineLevel="1">
      <c r="A202" s="95"/>
      <c r="B202" s="223"/>
      <c r="C202" s="224"/>
      <c r="D202" s="224"/>
      <c r="E202" s="91">
        <v>33</v>
      </c>
      <c r="F202" s="205" t="s">
        <v>91</v>
      </c>
      <c r="G202" s="205"/>
      <c r="H202" s="205"/>
      <c r="I202" s="205"/>
      <c r="J202" s="205"/>
      <c r="K202" s="207" t="s">
        <v>100</v>
      </c>
      <c r="L202" s="208"/>
      <c r="M202" s="58"/>
      <c r="N202" s="159"/>
      <c r="O202" s="159"/>
      <c r="P202" s="159"/>
      <c r="Q202" s="159"/>
      <c r="R202" s="159"/>
      <c r="S202" s="159"/>
      <c r="T202" s="159"/>
      <c r="U202" s="159"/>
      <c r="V202" s="59"/>
    </row>
    <row r="203" spans="1:22" ht="17.25" hidden="1" customHeight="1" outlineLevel="1">
      <c r="A203" s="95"/>
      <c r="B203" s="223"/>
      <c r="C203" s="224"/>
      <c r="D203" s="224"/>
      <c r="E203" s="91">
        <v>35</v>
      </c>
      <c r="F203" s="205" t="s">
        <v>92</v>
      </c>
      <c r="G203" s="205"/>
      <c r="H203" s="205"/>
      <c r="I203" s="205"/>
      <c r="J203" s="205"/>
      <c r="K203" s="207" t="s">
        <v>100</v>
      </c>
      <c r="L203" s="208"/>
      <c r="M203" s="58"/>
      <c r="N203" s="159"/>
      <c r="O203" s="159"/>
      <c r="P203" s="159"/>
      <c r="Q203" s="159"/>
      <c r="R203" s="159"/>
      <c r="S203" s="159"/>
      <c r="T203" s="159"/>
      <c r="U203" s="159"/>
      <c r="V203" s="59"/>
    </row>
    <row r="204" spans="1:22" ht="17.25" hidden="1" customHeight="1" outlineLevel="1">
      <c r="A204" s="95"/>
      <c r="B204" s="223"/>
      <c r="C204" s="224"/>
      <c r="D204" s="224"/>
      <c r="E204" s="91" t="s">
        <v>88</v>
      </c>
      <c r="F204" s="205" t="s">
        <v>93</v>
      </c>
      <c r="G204" s="205"/>
      <c r="H204" s="205"/>
      <c r="I204" s="205"/>
      <c r="J204" s="205"/>
      <c r="K204" s="207" t="s">
        <v>100</v>
      </c>
      <c r="L204" s="208"/>
      <c r="M204" s="58"/>
      <c r="N204" s="159"/>
      <c r="O204" s="159"/>
      <c r="P204" s="159"/>
      <c r="Q204" s="159"/>
      <c r="R204" s="159"/>
      <c r="S204" s="159"/>
      <c r="T204" s="159"/>
      <c r="U204" s="159"/>
      <c r="V204" s="59"/>
    </row>
    <row r="205" spans="1:22" ht="17.25" hidden="1" customHeight="1" outlineLevel="1">
      <c r="A205" s="95"/>
      <c r="B205" s="223"/>
      <c r="C205" s="224"/>
      <c r="D205" s="224"/>
      <c r="E205" s="91">
        <v>36</v>
      </c>
      <c r="F205" s="205" t="s">
        <v>94</v>
      </c>
      <c r="G205" s="205"/>
      <c r="H205" s="205"/>
      <c r="I205" s="205"/>
      <c r="J205" s="205"/>
      <c r="K205" s="207" t="s">
        <v>100</v>
      </c>
      <c r="L205" s="208"/>
      <c r="M205" s="58"/>
      <c r="N205" s="159"/>
      <c r="O205" s="159"/>
      <c r="P205" s="159"/>
      <c r="Q205" s="159"/>
      <c r="R205" s="159"/>
      <c r="S205" s="159"/>
      <c r="T205" s="159"/>
      <c r="U205" s="159"/>
      <c r="V205" s="59"/>
    </row>
    <row r="206" spans="1:22" ht="17.25" hidden="1" customHeight="1" outlineLevel="1">
      <c r="A206" s="95"/>
      <c r="B206" s="223"/>
      <c r="C206" s="224"/>
      <c r="D206" s="224"/>
      <c r="E206" s="91">
        <v>38</v>
      </c>
      <c r="F206" s="205" t="s">
        <v>95</v>
      </c>
      <c r="G206" s="205"/>
      <c r="H206" s="205"/>
      <c r="I206" s="205"/>
      <c r="J206" s="205"/>
      <c r="K206" s="207" t="s">
        <v>100</v>
      </c>
      <c r="L206" s="208"/>
      <c r="M206" s="58"/>
      <c r="N206" s="159"/>
      <c r="O206" s="159"/>
      <c r="P206" s="159"/>
      <c r="Q206" s="159"/>
      <c r="R206" s="159"/>
      <c r="S206" s="159"/>
      <c r="T206" s="159"/>
      <c r="U206" s="159"/>
      <c r="V206" s="59"/>
    </row>
    <row r="207" spans="1:22" ht="17.25" hidden="1" customHeight="1" outlineLevel="1">
      <c r="A207" s="95"/>
      <c r="B207" s="223"/>
      <c r="C207" s="224"/>
      <c r="D207" s="224"/>
      <c r="E207" s="91" t="s">
        <v>89</v>
      </c>
      <c r="F207" s="205" t="s">
        <v>96</v>
      </c>
      <c r="G207" s="205"/>
      <c r="H207" s="205"/>
      <c r="I207" s="205"/>
      <c r="J207" s="205"/>
      <c r="K207" s="207" t="s">
        <v>100</v>
      </c>
      <c r="L207" s="208"/>
      <c r="M207" s="58"/>
      <c r="N207" s="159"/>
      <c r="O207" s="159"/>
      <c r="P207" s="159"/>
      <c r="Q207" s="159"/>
      <c r="R207" s="159"/>
      <c r="S207" s="159"/>
      <c r="T207" s="159"/>
      <c r="U207" s="159"/>
      <c r="V207" s="59"/>
    </row>
    <row r="208" spans="1:22" ht="17.25" hidden="1" customHeight="1" outlineLevel="1">
      <c r="A208" s="95"/>
      <c r="B208" s="225"/>
      <c r="C208" s="226"/>
      <c r="D208" s="226"/>
      <c r="E208" s="92">
        <v>62</v>
      </c>
      <c r="F208" s="220" t="s">
        <v>99</v>
      </c>
      <c r="G208" s="220"/>
      <c r="H208" s="220"/>
      <c r="I208" s="220"/>
      <c r="J208" s="220"/>
      <c r="K208" s="207" t="s">
        <v>100</v>
      </c>
      <c r="L208" s="208"/>
      <c r="M208" s="60"/>
      <c r="N208" s="160"/>
      <c r="O208" s="160"/>
      <c r="P208" s="160"/>
      <c r="Q208" s="160"/>
      <c r="R208" s="160"/>
      <c r="S208" s="160"/>
      <c r="T208" s="160"/>
      <c r="U208" s="160"/>
      <c r="V208" s="62"/>
    </row>
    <row r="209" spans="1:22" ht="31.5" hidden="1" customHeight="1" outlineLevel="1">
      <c r="A209" s="95"/>
      <c r="B209" s="215" t="s">
        <v>68</v>
      </c>
      <c r="C209" s="216"/>
      <c r="D209" s="216"/>
      <c r="E209" s="241" t="s">
        <v>101</v>
      </c>
      <c r="F209" s="242"/>
      <c r="G209" s="242"/>
      <c r="H209" s="242"/>
      <c r="I209" s="242"/>
      <c r="J209" s="242"/>
      <c r="K209" s="242"/>
      <c r="L209" s="242"/>
      <c r="M209" s="242"/>
      <c r="N209" s="242"/>
      <c r="O209" s="242"/>
      <c r="P209" s="242"/>
      <c r="Q209" s="242"/>
      <c r="R209" s="242"/>
      <c r="S209" s="242"/>
      <c r="T209" s="242"/>
      <c r="U209" s="242"/>
      <c r="V209" s="243"/>
    </row>
    <row r="210" spans="1:22" ht="59.25" hidden="1" customHeight="1" outlineLevel="1" thickBot="1">
      <c r="A210" s="95"/>
      <c r="B210" s="209" t="s">
        <v>69</v>
      </c>
      <c r="C210" s="210"/>
      <c r="D210" s="210"/>
      <c r="E210" s="196" t="s">
        <v>86</v>
      </c>
      <c r="F210" s="197"/>
      <c r="G210" s="197"/>
      <c r="H210" s="197"/>
      <c r="I210" s="197"/>
      <c r="J210" s="197"/>
      <c r="K210" s="197"/>
      <c r="L210" s="197"/>
      <c r="M210" s="197"/>
      <c r="N210" s="197"/>
      <c r="O210" s="197"/>
      <c r="P210" s="197"/>
      <c r="Q210" s="197"/>
      <c r="R210" s="197"/>
      <c r="S210" s="197"/>
      <c r="T210" s="197"/>
      <c r="U210" s="197"/>
      <c r="V210" s="198"/>
    </row>
    <row r="211" spans="1:22" hidden="1" collapsed="1">
      <c r="A211" s="95"/>
      <c r="B211" s="95"/>
      <c r="C211" s="95"/>
      <c r="D211" s="95"/>
      <c r="E211" s="199"/>
      <c r="F211" s="200"/>
      <c r="G211" s="200"/>
      <c r="H211" s="200"/>
      <c r="I211" s="200"/>
      <c r="J211" s="200"/>
      <c r="K211" s="200"/>
      <c r="L211" s="200"/>
      <c r="M211" s="200"/>
      <c r="N211" s="200"/>
      <c r="O211" s="200"/>
      <c r="P211" s="200"/>
      <c r="Q211" s="200"/>
      <c r="R211" s="200"/>
      <c r="S211" s="200"/>
      <c r="T211" s="200"/>
      <c r="U211" s="200"/>
      <c r="V211" s="200"/>
    </row>
    <row r="212" spans="1:22" ht="74.25" hidden="1" customHeight="1" outlineLevel="1" thickBot="1">
      <c r="A212" s="95"/>
      <c r="B212" s="233" t="s">
        <v>66</v>
      </c>
      <c r="C212" s="234"/>
      <c r="D212" s="234"/>
      <c r="E212" s="277" t="s">
        <v>103</v>
      </c>
      <c r="F212" s="278"/>
      <c r="G212" s="278"/>
      <c r="H212" s="278"/>
      <c r="I212" s="278"/>
      <c r="J212" s="278"/>
      <c r="K212" s="278"/>
      <c r="L212" s="278"/>
      <c r="M212" s="278"/>
      <c r="N212" s="278"/>
      <c r="O212" s="278"/>
      <c r="P212" s="278"/>
      <c r="Q212" s="278"/>
      <c r="R212" s="278"/>
      <c r="S212" s="278"/>
      <c r="T212" s="278"/>
      <c r="U212" s="278"/>
      <c r="V212" s="279"/>
    </row>
    <row r="213" spans="1:22" ht="46.5" hidden="1" customHeight="1" outlineLevel="1">
      <c r="A213" s="95"/>
      <c r="B213" s="201" t="s">
        <v>81</v>
      </c>
      <c r="C213" s="202"/>
      <c r="D213" s="203"/>
      <c r="E213" s="238" t="s">
        <v>104</v>
      </c>
      <c r="F213" s="239"/>
      <c r="G213" s="239"/>
      <c r="H213" s="239"/>
      <c r="I213" s="239"/>
      <c r="J213" s="239"/>
      <c r="K213" s="239"/>
      <c r="L213" s="239"/>
      <c r="M213" s="239"/>
      <c r="N213" s="239"/>
      <c r="O213" s="239"/>
      <c r="P213" s="239"/>
      <c r="Q213" s="239"/>
      <c r="R213" s="239"/>
      <c r="S213" s="239"/>
      <c r="T213" s="239"/>
      <c r="U213" s="239"/>
      <c r="V213" s="240"/>
    </row>
    <row r="214" spans="1:22" ht="105.75" hidden="1" customHeight="1" outlineLevel="1">
      <c r="A214" s="95"/>
      <c r="B214" s="215" t="s">
        <v>82</v>
      </c>
      <c r="C214" s="216"/>
      <c r="D214" s="216"/>
      <c r="E214" s="241" t="s">
        <v>105</v>
      </c>
      <c r="F214" s="280"/>
      <c r="G214" s="280"/>
      <c r="H214" s="280"/>
      <c r="I214" s="280"/>
      <c r="J214" s="280"/>
      <c r="K214" s="280"/>
      <c r="L214" s="280"/>
      <c r="M214" s="280"/>
      <c r="N214" s="280"/>
      <c r="O214" s="280"/>
      <c r="P214" s="280"/>
      <c r="Q214" s="280"/>
      <c r="R214" s="280"/>
      <c r="S214" s="280"/>
      <c r="T214" s="280"/>
      <c r="U214" s="280"/>
      <c r="V214" s="281"/>
    </row>
    <row r="215" spans="1:22" ht="43.5" hidden="1" customHeight="1" outlineLevel="1">
      <c r="A215" s="95"/>
      <c r="B215" s="221" t="s">
        <v>67</v>
      </c>
      <c r="C215" s="222"/>
      <c r="D215" s="222"/>
      <c r="E215" s="244" t="s">
        <v>85</v>
      </c>
      <c r="F215" s="245"/>
      <c r="G215" s="245"/>
      <c r="H215" s="245"/>
      <c r="I215" s="245"/>
      <c r="J215" s="245"/>
      <c r="K215" s="245"/>
      <c r="L215" s="245"/>
      <c r="M215" s="245"/>
      <c r="N215" s="245"/>
      <c r="O215" s="245"/>
      <c r="P215" s="245"/>
      <c r="Q215" s="245"/>
      <c r="R215" s="245"/>
      <c r="S215" s="245"/>
      <c r="T215" s="245"/>
      <c r="U215" s="245"/>
      <c r="V215" s="246"/>
    </row>
    <row r="216" spans="1:22" ht="17.25" hidden="1" customHeight="1" outlineLevel="1">
      <c r="A216" s="95"/>
      <c r="B216" s="223"/>
      <c r="C216" s="224"/>
      <c r="D216" s="224"/>
      <c r="E216" s="90" t="s">
        <v>87</v>
      </c>
      <c r="F216" s="204" t="s">
        <v>97</v>
      </c>
      <c r="G216" s="204"/>
      <c r="H216" s="204"/>
      <c r="I216" s="204"/>
      <c r="J216" s="204"/>
      <c r="K216" s="204" t="s">
        <v>98</v>
      </c>
      <c r="L216" s="206"/>
      <c r="M216" s="58"/>
      <c r="N216" s="159"/>
      <c r="O216" s="159"/>
      <c r="P216" s="159"/>
      <c r="Q216" s="159"/>
      <c r="R216" s="159"/>
      <c r="S216" s="159"/>
      <c r="T216" s="159"/>
      <c r="U216" s="159"/>
      <c r="V216" s="59"/>
    </row>
    <row r="217" spans="1:22" ht="17.25" hidden="1" customHeight="1" outlineLevel="1">
      <c r="A217" s="95"/>
      <c r="B217" s="223"/>
      <c r="C217" s="224"/>
      <c r="D217" s="224"/>
      <c r="E217" s="91">
        <v>27</v>
      </c>
      <c r="F217" s="205" t="s">
        <v>90</v>
      </c>
      <c r="G217" s="205"/>
      <c r="H217" s="205"/>
      <c r="I217" s="205"/>
      <c r="J217" s="205"/>
      <c r="K217" s="287" t="s">
        <v>106</v>
      </c>
      <c r="L217" s="288"/>
      <c r="M217" s="129"/>
      <c r="N217" s="130"/>
      <c r="O217" s="130"/>
      <c r="P217" s="159"/>
      <c r="Q217" s="159"/>
      <c r="R217" s="159"/>
      <c r="S217" s="159"/>
      <c r="T217" s="159"/>
      <c r="U217" s="159"/>
      <c r="V217" s="59"/>
    </row>
    <row r="218" spans="1:22" ht="17.25" hidden="1" customHeight="1" outlineLevel="1">
      <c r="A218" s="95"/>
      <c r="B218" s="223"/>
      <c r="C218" s="224"/>
      <c r="D218" s="224"/>
      <c r="E218" s="91">
        <v>33</v>
      </c>
      <c r="F218" s="205" t="s">
        <v>91</v>
      </c>
      <c r="G218" s="205"/>
      <c r="H218" s="205"/>
      <c r="I218" s="205"/>
      <c r="J218" s="205"/>
      <c r="K218" s="287" t="s">
        <v>106</v>
      </c>
      <c r="L218" s="288"/>
      <c r="M218" s="129"/>
      <c r="N218" s="130"/>
      <c r="O218" s="130"/>
      <c r="P218" s="159"/>
      <c r="Q218" s="159"/>
      <c r="R218" s="159"/>
      <c r="S218" s="159"/>
      <c r="T218" s="159"/>
      <c r="U218" s="159"/>
      <c r="V218" s="59"/>
    </row>
    <row r="219" spans="1:22" ht="17.25" hidden="1" customHeight="1" outlineLevel="1">
      <c r="A219" s="95"/>
      <c r="B219" s="223"/>
      <c r="C219" s="224"/>
      <c r="D219" s="224"/>
      <c r="E219" s="91">
        <v>35</v>
      </c>
      <c r="F219" s="205" t="s">
        <v>92</v>
      </c>
      <c r="G219" s="205"/>
      <c r="H219" s="205"/>
      <c r="I219" s="205"/>
      <c r="J219" s="205"/>
      <c r="K219" s="287" t="s">
        <v>106</v>
      </c>
      <c r="L219" s="288"/>
      <c r="M219" s="129"/>
      <c r="N219" s="130"/>
      <c r="O219" s="130"/>
      <c r="P219" s="159"/>
      <c r="Q219" s="159"/>
      <c r="R219" s="159"/>
      <c r="S219" s="159"/>
      <c r="T219" s="159"/>
      <c r="U219" s="159"/>
      <c r="V219" s="59"/>
    </row>
    <row r="220" spans="1:22" ht="17.25" hidden="1" customHeight="1" outlineLevel="1">
      <c r="A220" s="95"/>
      <c r="B220" s="223"/>
      <c r="C220" s="224"/>
      <c r="D220" s="224"/>
      <c r="E220" s="91" t="s">
        <v>88</v>
      </c>
      <c r="F220" s="205" t="s">
        <v>93</v>
      </c>
      <c r="G220" s="205"/>
      <c r="H220" s="205"/>
      <c r="I220" s="205"/>
      <c r="J220" s="205"/>
      <c r="K220" s="287" t="s">
        <v>106</v>
      </c>
      <c r="L220" s="288"/>
      <c r="M220" s="58"/>
      <c r="N220" s="159"/>
      <c r="O220" s="159"/>
      <c r="P220" s="159"/>
      <c r="Q220" s="159"/>
      <c r="R220" s="159"/>
      <c r="S220" s="159"/>
      <c r="T220" s="159"/>
      <c r="U220" s="159"/>
      <c r="V220" s="59"/>
    </row>
    <row r="221" spans="1:22" ht="17.25" hidden="1" customHeight="1" outlineLevel="1">
      <c r="A221" s="95"/>
      <c r="B221" s="223"/>
      <c r="C221" s="224"/>
      <c r="D221" s="224"/>
      <c r="E221" s="91">
        <v>36</v>
      </c>
      <c r="F221" s="205" t="s">
        <v>94</v>
      </c>
      <c r="G221" s="205"/>
      <c r="H221" s="205"/>
      <c r="I221" s="205"/>
      <c r="J221" s="205"/>
      <c r="K221" s="287" t="s">
        <v>106</v>
      </c>
      <c r="L221" s="288"/>
      <c r="M221" s="58"/>
      <c r="N221" s="159"/>
      <c r="O221" s="159"/>
      <c r="P221" s="159"/>
      <c r="Q221" s="159"/>
      <c r="R221" s="159"/>
      <c r="S221" s="159"/>
      <c r="T221" s="159"/>
      <c r="U221" s="159"/>
      <c r="V221" s="59"/>
    </row>
    <row r="222" spans="1:22" ht="17.25" hidden="1" customHeight="1" outlineLevel="1">
      <c r="A222" s="95"/>
      <c r="B222" s="223"/>
      <c r="C222" s="224"/>
      <c r="D222" s="224"/>
      <c r="E222" s="91">
        <v>38</v>
      </c>
      <c r="F222" s="205" t="s">
        <v>95</v>
      </c>
      <c r="G222" s="205"/>
      <c r="H222" s="205"/>
      <c r="I222" s="205"/>
      <c r="J222" s="205"/>
      <c r="K222" s="287" t="s">
        <v>106</v>
      </c>
      <c r="L222" s="288"/>
      <c r="M222" s="58"/>
      <c r="N222" s="159"/>
      <c r="O222" s="159"/>
      <c r="P222" s="159"/>
      <c r="Q222" s="159"/>
      <c r="R222" s="159"/>
      <c r="S222" s="159"/>
      <c r="T222" s="159"/>
      <c r="U222" s="159"/>
      <c r="V222" s="59"/>
    </row>
    <row r="223" spans="1:22" ht="17.25" hidden="1" customHeight="1" outlineLevel="1">
      <c r="A223" s="95"/>
      <c r="B223" s="223"/>
      <c r="C223" s="224"/>
      <c r="D223" s="224"/>
      <c r="E223" s="91" t="s">
        <v>89</v>
      </c>
      <c r="F223" s="205" t="s">
        <v>96</v>
      </c>
      <c r="G223" s="205"/>
      <c r="H223" s="205"/>
      <c r="I223" s="205"/>
      <c r="J223" s="205"/>
      <c r="K223" s="287" t="s">
        <v>106</v>
      </c>
      <c r="L223" s="288"/>
      <c r="M223" s="58"/>
      <c r="N223" s="159"/>
      <c r="O223" s="159"/>
      <c r="P223" s="159"/>
      <c r="Q223" s="159"/>
      <c r="R223" s="159"/>
      <c r="S223" s="159"/>
      <c r="T223" s="159"/>
      <c r="U223" s="159"/>
      <c r="V223" s="59"/>
    </row>
    <row r="224" spans="1:22" ht="17.25" hidden="1" customHeight="1" outlineLevel="1">
      <c r="A224" s="95"/>
      <c r="B224" s="225"/>
      <c r="C224" s="226"/>
      <c r="D224" s="226"/>
      <c r="E224" s="92">
        <v>62</v>
      </c>
      <c r="F224" s="220" t="s">
        <v>99</v>
      </c>
      <c r="G224" s="220"/>
      <c r="H224" s="220"/>
      <c r="I224" s="220"/>
      <c r="J224" s="220"/>
      <c r="K224" s="289" t="s">
        <v>106</v>
      </c>
      <c r="L224" s="290"/>
      <c r="M224" s="60"/>
      <c r="N224" s="160"/>
      <c r="O224" s="160"/>
      <c r="P224" s="160"/>
      <c r="Q224" s="160"/>
      <c r="R224" s="160"/>
      <c r="S224" s="160"/>
      <c r="T224" s="160"/>
      <c r="U224" s="160"/>
      <c r="V224" s="62"/>
    </row>
    <row r="225" spans="1:22" ht="31.5" hidden="1" customHeight="1" outlineLevel="1">
      <c r="A225" s="95"/>
      <c r="B225" s="215" t="s">
        <v>68</v>
      </c>
      <c r="C225" s="216"/>
      <c r="D225" s="216"/>
      <c r="E225" s="300" t="s">
        <v>101</v>
      </c>
      <c r="F225" s="291"/>
      <c r="G225" s="291"/>
      <c r="H225" s="291"/>
      <c r="I225" s="291"/>
      <c r="J225" s="291"/>
      <c r="K225" s="291"/>
      <c r="L225" s="291"/>
      <c r="M225" s="242"/>
      <c r="N225" s="242"/>
      <c r="O225" s="242"/>
      <c r="P225" s="242"/>
      <c r="Q225" s="242"/>
      <c r="R225" s="242"/>
      <c r="S225" s="242"/>
      <c r="T225" s="242"/>
      <c r="U225" s="242"/>
      <c r="V225" s="243"/>
    </row>
    <row r="226" spans="1:22" ht="59.25" hidden="1" customHeight="1" outlineLevel="1" thickBot="1">
      <c r="A226" s="95"/>
      <c r="B226" s="209" t="s">
        <v>69</v>
      </c>
      <c r="C226" s="210"/>
      <c r="D226" s="210"/>
      <c r="E226" s="196" t="s">
        <v>86</v>
      </c>
      <c r="F226" s="197"/>
      <c r="G226" s="197"/>
      <c r="H226" s="197"/>
      <c r="I226" s="197"/>
      <c r="J226" s="197"/>
      <c r="K226" s="197"/>
      <c r="L226" s="197"/>
      <c r="M226" s="197"/>
      <c r="N226" s="197"/>
      <c r="O226" s="197"/>
      <c r="P226" s="197"/>
      <c r="Q226" s="197"/>
      <c r="R226" s="197"/>
      <c r="S226" s="197"/>
      <c r="T226" s="197"/>
      <c r="U226" s="197"/>
      <c r="V226" s="198"/>
    </row>
    <row r="227" spans="1:22" hidden="1" collapsed="1">
      <c r="A227" s="97"/>
      <c r="B227" s="97"/>
      <c r="C227" s="97"/>
      <c r="D227" s="97"/>
      <c r="E227" s="97"/>
      <c r="F227" s="97"/>
      <c r="G227" s="97"/>
      <c r="H227" s="97"/>
      <c r="I227" s="97"/>
      <c r="J227" s="97"/>
      <c r="K227" s="97"/>
      <c r="L227" s="97"/>
      <c r="M227" s="97"/>
      <c r="N227" s="97"/>
      <c r="O227" s="97"/>
      <c r="P227" s="97"/>
      <c r="Q227" s="97"/>
      <c r="R227" s="97"/>
      <c r="S227" s="97"/>
      <c r="T227" s="97"/>
      <c r="U227" s="97"/>
      <c r="V227" s="97"/>
    </row>
    <row r="228" spans="1:22" ht="74.25" hidden="1" customHeight="1" outlineLevel="1" thickBot="1">
      <c r="A228" s="95"/>
      <c r="B228" s="233" t="s">
        <v>66</v>
      </c>
      <c r="C228" s="234"/>
      <c r="D228" s="234"/>
      <c r="E228" s="277" t="s">
        <v>107</v>
      </c>
      <c r="F228" s="278"/>
      <c r="G228" s="278"/>
      <c r="H228" s="278"/>
      <c r="I228" s="278"/>
      <c r="J228" s="278"/>
      <c r="K228" s="278"/>
      <c r="L228" s="278"/>
      <c r="M228" s="278"/>
      <c r="N228" s="278"/>
      <c r="O228" s="278"/>
      <c r="P228" s="278"/>
      <c r="Q228" s="278"/>
      <c r="R228" s="278"/>
      <c r="S228" s="278"/>
      <c r="T228" s="278"/>
      <c r="U228" s="278"/>
      <c r="V228" s="279"/>
    </row>
    <row r="229" spans="1:22" ht="46.5" hidden="1" customHeight="1" outlineLevel="1">
      <c r="A229" s="95"/>
      <c r="B229" s="201" t="s">
        <v>81</v>
      </c>
      <c r="C229" s="202"/>
      <c r="D229" s="203"/>
      <c r="E229" s="238" t="s">
        <v>108</v>
      </c>
      <c r="F229" s="239"/>
      <c r="G229" s="239"/>
      <c r="H229" s="239"/>
      <c r="I229" s="239"/>
      <c r="J229" s="239"/>
      <c r="K229" s="239"/>
      <c r="L229" s="239"/>
      <c r="M229" s="239"/>
      <c r="N229" s="239"/>
      <c r="O229" s="239"/>
      <c r="P229" s="239"/>
      <c r="Q229" s="239"/>
      <c r="R229" s="239"/>
      <c r="S229" s="239"/>
      <c r="T229" s="239"/>
      <c r="U229" s="239"/>
      <c r="V229" s="240"/>
    </row>
    <row r="230" spans="1:22" ht="105.75" hidden="1" customHeight="1" outlineLevel="1">
      <c r="A230" s="95"/>
      <c r="B230" s="215" t="s">
        <v>82</v>
      </c>
      <c r="C230" s="216"/>
      <c r="D230" s="216"/>
      <c r="E230" s="241" t="s">
        <v>109</v>
      </c>
      <c r="F230" s="280"/>
      <c r="G230" s="280"/>
      <c r="H230" s="280"/>
      <c r="I230" s="280"/>
      <c r="J230" s="280"/>
      <c r="K230" s="280"/>
      <c r="L230" s="280"/>
      <c r="M230" s="280"/>
      <c r="N230" s="280"/>
      <c r="O230" s="280"/>
      <c r="P230" s="280"/>
      <c r="Q230" s="280"/>
      <c r="R230" s="280"/>
      <c r="S230" s="280"/>
      <c r="T230" s="280"/>
      <c r="U230" s="280"/>
      <c r="V230" s="281"/>
    </row>
    <row r="231" spans="1:22" ht="43.5" hidden="1" customHeight="1" outlineLevel="1">
      <c r="A231" s="95"/>
      <c r="B231" s="221" t="s">
        <v>67</v>
      </c>
      <c r="C231" s="222"/>
      <c r="D231" s="222"/>
      <c r="E231" s="244" t="s">
        <v>85</v>
      </c>
      <c r="F231" s="245"/>
      <c r="G231" s="245"/>
      <c r="H231" s="245"/>
      <c r="I231" s="245"/>
      <c r="J231" s="245"/>
      <c r="K231" s="245"/>
      <c r="L231" s="245"/>
      <c r="M231" s="245"/>
      <c r="N231" s="245"/>
      <c r="O231" s="245"/>
      <c r="P231" s="245"/>
      <c r="Q231" s="245"/>
      <c r="R231" s="245"/>
      <c r="S231" s="245"/>
      <c r="T231" s="245"/>
      <c r="U231" s="245"/>
      <c r="V231" s="246"/>
    </row>
    <row r="232" spans="1:22" ht="17.25" hidden="1" customHeight="1" outlineLevel="1">
      <c r="A232" s="95"/>
      <c r="B232" s="223"/>
      <c r="C232" s="224"/>
      <c r="D232" s="224"/>
      <c r="E232" s="90" t="s">
        <v>87</v>
      </c>
      <c r="F232" s="204" t="s">
        <v>97</v>
      </c>
      <c r="G232" s="204"/>
      <c r="H232" s="204"/>
      <c r="I232" s="204"/>
      <c r="J232" s="204"/>
      <c r="K232" s="204" t="s">
        <v>98</v>
      </c>
      <c r="L232" s="206"/>
      <c r="M232" s="58"/>
      <c r="N232" s="159"/>
      <c r="O232" s="159"/>
      <c r="P232" s="159"/>
      <c r="Q232" s="159"/>
      <c r="R232" s="159"/>
      <c r="S232" s="159"/>
      <c r="T232" s="159"/>
      <c r="U232" s="159"/>
      <c r="V232" s="59"/>
    </row>
    <row r="233" spans="1:22" ht="17.25" hidden="1" customHeight="1" outlineLevel="1">
      <c r="A233" s="95"/>
      <c r="B233" s="223"/>
      <c r="C233" s="224"/>
      <c r="D233" s="224"/>
      <c r="E233" s="91">
        <v>27</v>
      </c>
      <c r="F233" s="205" t="s">
        <v>90</v>
      </c>
      <c r="G233" s="205"/>
      <c r="H233" s="205"/>
      <c r="I233" s="205"/>
      <c r="J233" s="205"/>
      <c r="K233" s="207" t="s">
        <v>100</v>
      </c>
      <c r="L233" s="208"/>
      <c r="M233" s="58"/>
      <c r="N233" s="159"/>
      <c r="O233" s="159"/>
      <c r="P233" s="159"/>
      <c r="Q233" s="159"/>
      <c r="R233" s="159"/>
      <c r="S233" s="159"/>
      <c r="T233" s="159"/>
      <c r="U233" s="159"/>
      <c r="V233" s="59"/>
    </row>
    <row r="234" spans="1:22" ht="17.25" hidden="1" customHeight="1" outlineLevel="1">
      <c r="A234" s="95"/>
      <c r="B234" s="223"/>
      <c r="C234" s="224"/>
      <c r="D234" s="224"/>
      <c r="E234" s="91">
        <v>33</v>
      </c>
      <c r="F234" s="205" t="s">
        <v>91</v>
      </c>
      <c r="G234" s="205"/>
      <c r="H234" s="205"/>
      <c r="I234" s="205"/>
      <c r="J234" s="205"/>
      <c r="K234" s="207" t="s">
        <v>100</v>
      </c>
      <c r="L234" s="208"/>
      <c r="M234" s="58"/>
      <c r="N234" s="159"/>
      <c r="O234" s="159"/>
      <c r="P234" s="159"/>
      <c r="Q234" s="159"/>
      <c r="R234" s="159"/>
      <c r="S234" s="159"/>
      <c r="T234" s="159"/>
      <c r="U234" s="159"/>
      <c r="V234" s="59"/>
    </row>
    <row r="235" spans="1:22" ht="17.25" hidden="1" customHeight="1" outlineLevel="1">
      <c r="A235" s="95"/>
      <c r="B235" s="223"/>
      <c r="C235" s="224"/>
      <c r="D235" s="224"/>
      <c r="E235" s="91">
        <v>35</v>
      </c>
      <c r="F235" s="205" t="s">
        <v>92</v>
      </c>
      <c r="G235" s="205"/>
      <c r="H235" s="205"/>
      <c r="I235" s="205"/>
      <c r="J235" s="205"/>
      <c r="K235" s="207" t="s">
        <v>100</v>
      </c>
      <c r="L235" s="208"/>
      <c r="M235" s="58"/>
      <c r="N235" s="130"/>
      <c r="O235" s="130"/>
      <c r="P235" s="130"/>
      <c r="Q235" s="159"/>
      <c r="R235" s="159"/>
      <c r="S235" s="159"/>
      <c r="T235" s="159"/>
      <c r="U235" s="159"/>
      <c r="V235" s="59"/>
    </row>
    <row r="236" spans="1:22" ht="17.25" hidden="1" customHeight="1" outlineLevel="1">
      <c r="A236" s="95"/>
      <c r="B236" s="223"/>
      <c r="C236" s="224"/>
      <c r="D236" s="224"/>
      <c r="E236" s="91" t="s">
        <v>88</v>
      </c>
      <c r="F236" s="205" t="s">
        <v>93</v>
      </c>
      <c r="G236" s="205"/>
      <c r="H236" s="205"/>
      <c r="I236" s="205"/>
      <c r="J236" s="205"/>
      <c r="K236" s="207" t="s">
        <v>100</v>
      </c>
      <c r="L236" s="208"/>
      <c r="M236" s="58"/>
      <c r="N236" s="159"/>
      <c r="O236" s="159"/>
      <c r="P236" s="159"/>
      <c r="Q236" s="159"/>
      <c r="R236" s="159"/>
      <c r="S236" s="159"/>
      <c r="T236" s="159"/>
      <c r="U236" s="159"/>
      <c r="V236" s="59"/>
    </row>
    <row r="237" spans="1:22" ht="17.25" hidden="1" customHeight="1" outlineLevel="1">
      <c r="A237" s="95"/>
      <c r="B237" s="223"/>
      <c r="C237" s="224"/>
      <c r="D237" s="224"/>
      <c r="E237" s="91">
        <v>36</v>
      </c>
      <c r="F237" s="205" t="s">
        <v>94</v>
      </c>
      <c r="G237" s="205"/>
      <c r="H237" s="205"/>
      <c r="I237" s="205"/>
      <c r="J237" s="205"/>
      <c r="K237" s="207" t="s">
        <v>100</v>
      </c>
      <c r="L237" s="208"/>
      <c r="M237" s="58"/>
      <c r="N237" s="159"/>
      <c r="O237" s="159"/>
      <c r="P237" s="159"/>
      <c r="Q237" s="159"/>
      <c r="R237" s="159"/>
      <c r="S237" s="159"/>
      <c r="T237" s="159"/>
      <c r="U237" s="159"/>
      <c r="V237" s="59"/>
    </row>
    <row r="238" spans="1:22" ht="17.25" hidden="1" customHeight="1" outlineLevel="1">
      <c r="A238" s="95"/>
      <c r="B238" s="223"/>
      <c r="C238" s="224"/>
      <c r="D238" s="224"/>
      <c r="E238" s="91">
        <v>38</v>
      </c>
      <c r="F238" s="205" t="s">
        <v>95</v>
      </c>
      <c r="G238" s="205"/>
      <c r="H238" s="205"/>
      <c r="I238" s="205"/>
      <c r="J238" s="205"/>
      <c r="K238" s="207" t="s">
        <v>100</v>
      </c>
      <c r="L238" s="208"/>
      <c r="M238" s="58"/>
      <c r="N238" s="159"/>
      <c r="O238" s="159"/>
      <c r="P238" s="159"/>
      <c r="Q238" s="159"/>
      <c r="R238" s="159"/>
      <c r="S238" s="159"/>
      <c r="T238" s="159"/>
      <c r="U238" s="159"/>
      <c r="V238" s="59"/>
    </row>
    <row r="239" spans="1:22" ht="17.25" hidden="1" customHeight="1" outlineLevel="1">
      <c r="A239" s="95"/>
      <c r="B239" s="223"/>
      <c r="C239" s="224"/>
      <c r="D239" s="224"/>
      <c r="E239" s="91" t="s">
        <v>89</v>
      </c>
      <c r="F239" s="205" t="s">
        <v>96</v>
      </c>
      <c r="G239" s="205"/>
      <c r="H239" s="205"/>
      <c r="I239" s="205"/>
      <c r="J239" s="205"/>
      <c r="K239" s="207" t="s">
        <v>100</v>
      </c>
      <c r="L239" s="208"/>
      <c r="M239" s="58"/>
      <c r="N239" s="159"/>
      <c r="O239" s="159"/>
      <c r="P239" s="159"/>
      <c r="Q239" s="159"/>
      <c r="R239" s="159"/>
      <c r="S239" s="159"/>
      <c r="T239" s="159"/>
      <c r="U239" s="159"/>
      <c r="V239" s="59"/>
    </row>
    <row r="240" spans="1:22" ht="17.25" hidden="1" customHeight="1" outlineLevel="1">
      <c r="A240" s="95"/>
      <c r="B240" s="225"/>
      <c r="C240" s="226"/>
      <c r="D240" s="226"/>
      <c r="E240" s="92">
        <v>62</v>
      </c>
      <c r="F240" s="220" t="s">
        <v>99</v>
      </c>
      <c r="G240" s="220"/>
      <c r="H240" s="220"/>
      <c r="I240" s="220"/>
      <c r="J240" s="220"/>
      <c r="K240" s="207" t="s">
        <v>100</v>
      </c>
      <c r="L240" s="208"/>
      <c r="M240" s="60"/>
      <c r="N240" s="160"/>
      <c r="O240" s="160"/>
      <c r="P240" s="160"/>
      <c r="Q240" s="160"/>
      <c r="R240" s="160"/>
      <c r="S240" s="160"/>
      <c r="T240" s="160"/>
      <c r="U240" s="160"/>
      <c r="V240" s="62"/>
    </row>
    <row r="241" spans="1:22" ht="31.5" hidden="1" customHeight="1" outlineLevel="1">
      <c r="A241" s="95"/>
      <c r="B241" s="215" t="s">
        <v>68</v>
      </c>
      <c r="C241" s="216"/>
      <c r="D241" s="216"/>
      <c r="E241" s="241" t="s">
        <v>101</v>
      </c>
      <c r="F241" s="242"/>
      <c r="G241" s="242"/>
      <c r="H241" s="242"/>
      <c r="I241" s="242"/>
      <c r="J241" s="242"/>
      <c r="K241" s="242"/>
      <c r="L241" s="242"/>
      <c r="M241" s="242"/>
      <c r="N241" s="242"/>
      <c r="O241" s="242"/>
      <c r="P241" s="242"/>
      <c r="Q241" s="242"/>
      <c r="R241" s="242"/>
      <c r="S241" s="242"/>
      <c r="T241" s="242"/>
      <c r="U241" s="242"/>
      <c r="V241" s="243"/>
    </row>
    <row r="242" spans="1:22" ht="59.25" hidden="1" customHeight="1" outlineLevel="1" thickBot="1">
      <c r="A242" s="95"/>
      <c r="B242" s="209" t="s">
        <v>69</v>
      </c>
      <c r="C242" s="210"/>
      <c r="D242" s="210"/>
      <c r="E242" s="196" t="s">
        <v>86</v>
      </c>
      <c r="F242" s="197"/>
      <c r="G242" s="197"/>
      <c r="H242" s="197"/>
      <c r="I242" s="197"/>
      <c r="J242" s="197"/>
      <c r="K242" s="197"/>
      <c r="L242" s="197"/>
      <c r="M242" s="197"/>
      <c r="N242" s="197"/>
      <c r="O242" s="197"/>
      <c r="P242" s="197"/>
      <c r="Q242" s="197"/>
      <c r="R242" s="197"/>
      <c r="S242" s="197"/>
      <c r="T242" s="197"/>
      <c r="U242" s="197"/>
      <c r="V242" s="198"/>
    </row>
    <row r="243" spans="1:22" ht="14.25" hidden="1" customHeight="1" collapsed="1">
      <c r="A243" s="95"/>
      <c r="B243" s="131"/>
      <c r="C243" s="132"/>
      <c r="D243" s="132"/>
      <c r="E243" s="133"/>
      <c r="F243" s="159"/>
      <c r="G243" s="159"/>
      <c r="H243" s="159"/>
      <c r="I243" s="159"/>
      <c r="J243" s="159"/>
      <c r="K243" s="159"/>
      <c r="L243" s="159"/>
      <c r="M243" s="159"/>
      <c r="N243" s="159"/>
      <c r="O243" s="159"/>
      <c r="P243" s="159"/>
      <c r="Q243" s="159"/>
      <c r="R243" s="159"/>
      <c r="S243" s="159"/>
      <c r="T243" s="159"/>
      <c r="U243" s="159"/>
      <c r="V243" s="159"/>
    </row>
    <row r="244" spans="1:22" ht="74.25" hidden="1" customHeight="1" outlineLevel="1" thickBot="1">
      <c r="A244" s="95"/>
      <c r="B244" s="233" t="s">
        <v>66</v>
      </c>
      <c r="C244" s="234"/>
      <c r="D244" s="234"/>
      <c r="E244" s="277" t="s">
        <v>110</v>
      </c>
      <c r="F244" s="278"/>
      <c r="G244" s="278"/>
      <c r="H244" s="278"/>
      <c r="I244" s="278"/>
      <c r="J244" s="278"/>
      <c r="K244" s="278"/>
      <c r="L244" s="278"/>
      <c r="M244" s="278"/>
      <c r="N244" s="278"/>
      <c r="O244" s="278"/>
      <c r="P244" s="278"/>
      <c r="Q244" s="278"/>
      <c r="R244" s="278"/>
      <c r="S244" s="278"/>
      <c r="T244" s="278"/>
      <c r="U244" s="278"/>
      <c r="V244" s="279"/>
    </row>
    <row r="245" spans="1:22" ht="46.5" hidden="1" customHeight="1" outlineLevel="1">
      <c r="A245" s="95"/>
      <c r="B245" s="201" t="s">
        <v>81</v>
      </c>
      <c r="C245" s="202"/>
      <c r="D245" s="203"/>
      <c r="E245" s="238" t="s">
        <v>111</v>
      </c>
      <c r="F245" s="239"/>
      <c r="G245" s="239"/>
      <c r="H245" s="239"/>
      <c r="I245" s="239"/>
      <c r="J245" s="239"/>
      <c r="K245" s="239"/>
      <c r="L245" s="239"/>
      <c r="M245" s="239"/>
      <c r="N245" s="239"/>
      <c r="O245" s="239"/>
      <c r="P245" s="239"/>
      <c r="Q245" s="239"/>
      <c r="R245" s="239"/>
      <c r="S245" s="239"/>
      <c r="T245" s="239"/>
      <c r="U245" s="239"/>
      <c r="V245" s="240"/>
    </row>
    <row r="246" spans="1:22" ht="105.75" hidden="1" customHeight="1" outlineLevel="1">
      <c r="A246" s="95"/>
      <c r="B246" s="215" t="s">
        <v>82</v>
      </c>
      <c r="C246" s="216"/>
      <c r="D246" s="216"/>
      <c r="E246" s="241" t="s">
        <v>112</v>
      </c>
      <c r="F246" s="280"/>
      <c r="G246" s="280"/>
      <c r="H246" s="280"/>
      <c r="I246" s="280"/>
      <c r="J246" s="280"/>
      <c r="K246" s="280"/>
      <c r="L246" s="280"/>
      <c r="M246" s="280"/>
      <c r="N246" s="280"/>
      <c r="O246" s="280"/>
      <c r="P246" s="280"/>
      <c r="Q246" s="280"/>
      <c r="R246" s="280"/>
      <c r="S246" s="280"/>
      <c r="T246" s="280"/>
      <c r="U246" s="280"/>
      <c r="V246" s="281"/>
    </row>
    <row r="247" spans="1:22" ht="43.5" hidden="1" customHeight="1" outlineLevel="1">
      <c r="A247" s="95"/>
      <c r="B247" s="221" t="s">
        <v>67</v>
      </c>
      <c r="C247" s="222"/>
      <c r="D247" s="222"/>
      <c r="E247" s="244" t="s">
        <v>85</v>
      </c>
      <c r="F247" s="245"/>
      <c r="G247" s="245"/>
      <c r="H247" s="245"/>
      <c r="I247" s="245"/>
      <c r="J247" s="245"/>
      <c r="K247" s="245"/>
      <c r="L247" s="245"/>
      <c r="M247" s="245"/>
      <c r="N247" s="245"/>
      <c r="O247" s="245"/>
      <c r="P247" s="245"/>
      <c r="Q247" s="245"/>
      <c r="R247" s="245"/>
      <c r="S247" s="245"/>
      <c r="T247" s="245"/>
      <c r="U247" s="245"/>
      <c r="V247" s="246"/>
    </row>
    <row r="248" spans="1:22" ht="17.25" hidden="1" customHeight="1" outlineLevel="1">
      <c r="A248" s="95"/>
      <c r="B248" s="223"/>
      <c r="C248" s="224"/>
      <c r="D248" s="224"/>
      <c r="E248" s="90" t="s">
        <v>87</v>
      </c>
      <c r="F248" s="204" t="s">
        <v>97</v>
      </c>
      <c r="G248" s="204"/>
      <c r="H248" s="204"/>
      <c r="I248" s="204"/>
      <c r="J248" s="204"/>
      <c r="K248" s="204" t="s">
        <v>98</v>
      </c>
      <c r="L248" s="206"/>
      <c r="M248" s="58"/>
      <c r="N248" s="159"/>
      <c r="O248" s="159"/>
      <c r="P248" s="159"/>
      <c r="Q248" s="159"/>
      <c r="R248" s="159"/>
      <c r="S248" s="159"/>
      <c r="T248" s="159"/>
      <c r="U248" s="159"/>
      <c r="V248" s="59"/>
    </row>
    <row r="249" spans="1:22" ht="17.25" hidden="1" customHeight="1" outlineLevel="1">
      <c r="A249" s="95"/>
      <c r="B249" s="223"/>
      <c r="C249" s="224"/>
      <c r="D249" s="224"/>
      <c r="E249" s="91">
        <v>27</v>
      </c>
      <c r="F249" s="205" t="s">
        <v>90</v>
      </c>
      <c r="G249" s="205"/>
      <c r="H249" s="205"/>
      <c r="I249" s="205"/>
      <c r="J249" s="205"/>
      <c r="K249" s="292" t="s">
        <v>113</v>
      </c>
      <c r="L249" s="293"/>
      <c r="M249" s="58"/>
      <c r="N249" s="159"/>
      <c r="O249" s="159"/>
      <c r="P249" s="159"/>
      <c r="Q249" s="159"/>
      <c r="R249" s="159"/>
      <c r="S249" s="159"/>
      <c r="T249" s="159"/>
      <c r="U249" s="159"/>
      <c r="V249" s="59"/>
    </row>
    <row r="250" spans="1:22" ht="17.25" hidden="1" customHeight="1" outlineLevel="1">
      <c r="A250" s="95"/>
      <c r="B250" s="223"/>
      <c r="C250" s="224"/>
      <c r="D250" s="224"/>
      <c r="E250" s="91">
        <v>33</v>
      </c>
      <c r="F250" s="205" t="s">
        <v>91</v>
      </c>
      <c r="G250" s="205"/>
      <c r="H250" s="205"/>
      <c r="I250" s="205"/>
      <c r="J250" s="205"/>
      <c r="K250" s="287" t="s">
        <v>114</v>
      </c>
      <c r="L250" s="288"/>
      <c r="M250" s="58"/>
      <c r="N250" s="159"/>
      <c r="O250" s="159"/>
      <c r="P250" s="159"/>
      <c r="Q250" s="159"/>
      <c r="R250" s="159"/>
      <c r="S250" s="159"/>
      <c r="T250" s="159"/>
      <c r="U250" s="159"/>
      <c r="V250" s="59"/>
    </row>
    <row r="251" spans="1:22" ht="17.25" hidden="1" customHeight="1" outlineLevel="1">
      <c r="A251" s="95"/>
      <c r="B251" s="223"/>
      <c r="C251" s="224"/>
      <c r="D251" s="224"/>
      <c r="E251" s="91">
        <v>35</v>
      </c>
      <c r="F251" s="205" t="s">
        <v>92</v>
      </c>
      <c r="G251" s="205"/>
      <c r="H251" s="205"/>
      <c r="I251" s="205"/>
      <c r="J251" s="205"/>
      <c r="K251" s="292" t="s">
        <v>113</v>
      </c>
      <c r="L251" s="293"/>
      <c r="M251" s="58"/>
      <c r="N251" s="159"/>
      <c r="O251" s="159"/>
      <c r="P251" s="159"/>
      <c r="Q251" s="159"/>
      <c r="R251" s="159"/>
      <c r="S251" s="159"/>
      <c r="T251" s="159"/>
      <c r="U251" s="159"/>
      <c r="V251" s="59"/>
    </row>
    <row r="252" spans="1:22" ht="17.25" hidden="1" customHeight="1" outlineLevel="1">
      <c r="A252" s="95"/>
      <c r="B252" s="223"/>
      <c r="C252" s="224"/>
      <c r="D252" s="224"/>
      <c r="E252" s="91" t="s">
        <v>88</v>
      </c>
      <c r="F252" s="205" t="s">
        <v>93</v>
      </c>
      <c r="G252" s="205"/>
      <c r="H252" s="205"/>
      <c r="I252" s="205"/>
      <c r="J252" s="205"/>
      <c r="K252" s="292" t="s">
        <v>113</v>
      </c>
      <c r="L252" s="293"/>
      <c r="M252" s="58"/>
      <c r="N252" s="159"/>
      <c r="O252" s="159"/>
      <c r="P252" s="159"/>
      <c r="Q252" s="159"/>
      <c r="R252" s="159"/>
      <c r="S252" s="159"/>
      <c r="T252" s="159"/>
      <c r="U252" s="159"/>
      <c r="V252" s="59"/>
    </row>
    <row r="253" spans="1:22" ht="17.25" hidden="1" customHeight="1" outlineLevel="1">
      <c r="A253" s="95"/>
      <c r="B253" s="223"/>
      <c r="C253" s="224"/>
      <c r="D253" s="224"/>
      <c r="E253" s="91">
        <v>36</v>
      </c>
      <c r="F253" s="205" t="s">
        <v>94</v>
      </c>
      <c r="G253" s="205"/>
      <c r="H253" s="205"/>
      <c r="I253" s="205"/>
      <c r="J253" s="205"/>
      <c r="K253" s="292" t="s">
        <v>113</v>
      </c>
      <c r="L253" s="293"/>
      <c r="M253" s="58"/>
      <c r="N253" s="159"/>
      <c r="O253" s="159"/>
      <c r="P253" s="159"/>
      <c r="Q253" s="159"/>
      <c r="R253" s="159"/>
      <c r="S253" s="159"/>
      <c r="T253" s="159"/>
      <c r="U253" s="159"/>
      <c r="V253" s="59"/>
    </row>
    <row r="254" spans="1:22" ht="17.25" hidden="1" customHeight="1" outlineLevel="1">
      <c r="A254" s="95"/>
      <c r="B254" s="223"/>
      <c r="C254" s="224"/>
      <c r="D254" s="224"/>
      <c r="E254" s="91">
        <v>38</v>
      </c>
      <c r="F254" s="205" t="s">
        <v>95</v>
      </c>
      <c r="G254" s="205"/>
      <c r="H254" s="205"/>
      <c r="I254" s="205"/>
      <c r="J254" s="205"/>
      <c r="K254" s="292" t="s">
        <v>113</v>
      </c>
      <c r="L254" s="293"/>
      <c r="M254" s="58"/>
      <c r="N254" s="159"/>
      <c r="O254" s="159"/>
      <c r="P254" s="159"/>
      <c r="Q254" s="159"/>
      <c r="R254" s="159"/>
      <c r="S254" s="159"/>
      <c r="T254" s="159"/>
      <c r="U254" s="159"/>
      <c r="V254" s="59"/>
    </row>
    <row r="255" spans="1:22" ht="17.25" hidden="1" customHeight="1" outlineLevel="1">
      <c r="A255" s="95"/>
      <c r="B255" s="223"/>
      <c r="C255" s="224"/>
      <c r="D255" s="224"/>
      <c r="E255" s="91" t="s">
        <v>89</v>
      </c>
      <c r="F255" s="205" t="s">
        <v>96</v>
      </c>
      <c r="G255" s="205"/>
      <c r="H255" s="205"/>
      <c r="I255" s="205"/>
      <c r="J255" s="205"/>
      <c r="K255" s="287" t="s">
        <v>114</v>
      </c>
      <c r="L255" s="288"/>
      <c r="M255" s="58"/>
      <c r="N255" s="159"/>
      <c r="O255" s="159"/>
      <c r="P255" s="159"/>
      <c r="Q255" s="159"/>
      <c r="R255" s="159"/>
      <c r="S255" s="159"/>
      <c r="T255" s="159"/>
      <c r="U255" s="159"/>
      <c r="V255" s="59"/>
    </row>
    <row r="256" spans="1:22" ht="17.25" hidden="1" customHeight="1" outlineLevel="1">
      <c r="A256" s="95"/>
      <c r="B256" s="225"/>
      <c r="C256" s="226"/>
      <c r="D256" s="226"/>
      <c r="E256" s="92">
        <v>62</v>
      </c>
      <c r="F256" s="220" t="s">
        <v>99</v>
      </c>
      <c r="G256" s="220"/>
      <c r="H256" s="220"/>
      <c r="I256" s="220"/>
      <c r="J256" s="220"/>
      <c r="K256" s="292" t="s">
        <v>113</v>
      </c>
      <c r="L256" s="293"/>
      <c r="M256" s="60"/>
      <c r="N256" s="160"/>
      <c r="O256" s="160"/>
      <c r="P256" s="160"/>
      <c r="Q256" s="160"/>
      <c r="R256" s="160"/>
      <c r="S256" s="160"/>
      <c r="T256" s="160"/>
      <c r="U256" s="160"/>
      <c r="V256" s="62"/>
    </row>
    <row r="257" spans="1:22" ht="31.5" hidden="1" customHeight="1" outlineLevel="1">
      <c r="A257" s="95"/>
      <c r="B257" s="215" t="s">
        <v>68</v>
      </c>
      <c r="C257" s="216"/>
      <c r="D257" s="216"/>
      <c r="E257" s="241" t="s">
        <v>101</v>
      </c>
      <c r="F257" s="242"/>
      <c r="G257" s="242"/>
      <c r="H257" s="242"/>
      <c r="I257" s="242"/>
      <c r="J257" s="242"/>
      <c r="K257" s="242"/>
      <c r="L257" s="242"/>
      <c r="M257" s="242"/>
      <c r="N257" s="242"/>
      <c r="O257" s="242"/>
      <c r="P257" s="242"/>
      <c r="Q257" s="242"/>
      <c r="R257" s="242"/>
      <c r="S257" s="242"/>
      <c r="T257" s="242"/>
      <c r="U257" s="242"/>
      <c r="V257" s="243"/>
    </row>
    <row r="258" spans="1:22" ht="59.25" hidden="1" customHeight="1" outlineLevel="1" thickBot="1">
      <c r="A258" s="95"/>
      <c r="B258" s="209" t="s">
        <v>69</v>
      </c>
      <c r="C258" s="210"/>
      <c r="D258" s="210"/>
      <c r="E258" s="196" t="s">
        <v>86</v>
      </c>
      <c r="F258" s="197"/>
      <c r="G258" s="197"/>
      <c r="H258" s="197"/>
      <c r="I258" s="197"/>
      <c r="J258" s="197"/>
      <c r="K258" s="197"/>
      <c r="L258" s="197"/>
      <c r="M258" s="197"/>
      <c r="N258" s="197"/>
      <c r="O258" s="197"/>
      <c r="P258" s="197"/>
      <c r="Q258" s="197"/>
      <c r="R258" s="197"/>
      <c r="S258" s="197"/>
      <c r="T258" s="197"/>
      <c r="U258" s="197"/>
      <c r="V258" s="198"/>
    </row>
    <row r="259" spans="1:22" ht="14.25" hidden="1" customHeight="1" collapsed="1">
      <c r="A259" s="95"/>
      <c r="B259" s="131"/>
      <c r="C259" s="132"/>
      <c r="D259" s="132"/>
      <c r="E259" s="133"/>
      <c r="F259" s="159"/>
      <c r="G259" s="159"/>
      <c r="H259" s="159"/>
      <c r="I259" s="159"/>
      <c r="J259" s="159"/>
      <c r="K259" s="159"/>
      <c r="L259" s="159"/>
      <c r="M259" s="159"/>
      <c r="N259" s="159"/>
      <c r="O259" s="159"/>
      <c r="P259" s="159"/>
      <c r="Q259" s="159"/>
      <c r="R259" s="159"/>
      <c r="S259" s="159"/>
      <c r="T259" s="159"/>
      <c r="U259" s="159"/>
      <c r="V259" s="159"/>
    </row>
    <row r="260" spans="1:22" ht="74.25" hidden="1" customHeight="1" outlineLevel="1" thickBot="1">
      <c r="A260" s="95"/>
      <c r="B260" s="233" t="s">
        <v>66</v>
      </c>
      <c r="C260" s="234"/>
      <c r="D260" s="234"/>
      <c r="E260" s="277" t="s">
        <v>115</v>
      </c>
      <c r="F260" s="278"/>
      <c r="G260" s="278"/>
      <c r="H260" s="278"/>
      <c r="I260" s="278"/>
      <c r="J260" s="278"/>
      <c r="K260" s="278"/>
      <c r="L260" s="278"/>
      <c r="M260" s="278"/>
      <c r="N260" s="278"/>
      <c r="O260" s="278"/>
      <c r="P260" s="278"/>
      <c r="Q260" s="278"/>
      <c r="R260" s="278"/>
      <c r="S260" s="278"/>
      <c r="T260" s="278"/>
      <c r="U260" s="278"/>
      <c r="V260" s="279"/>
    </row>
    <row r="261" spans="1:22" ht="46.5" hidden="1" customHeight="1" outlineLevel="1">
      <c r="A261" s="95"/>
      <c r="B261" s="201" t="s">
        <v>81</v>
      </c>
      <c r="C261" s="202"/>
      <c r="D261" s="203"/>
      <c r="E261" s="238" t="s">
        <v>116</v>
      </c>
      <c r="F261" s="239"/>
      <c r="G261" s="239"/>
      <c r="H261" s="239"/>
      <c r="I261" s="239"/>
      <c r="J261" s="239"/>
      <c r="K261" s="239"/>
      <c r="L261" s="239"/>
      <c r="M261" s="239"/>
      <c r="N261" s="239"/>
      <c r="O261" s="239"/>
      <c r="P261" s="239"/>
      <c r="Q261" s="239"/>
      <c r="R261" s="239"/>
      <c r="S261" s="239"/>
      <c r="T261" s="239"/>
      <c r="U261" s="239"/>
      <c r="V261" s="240"/>
    </row>
    <row r="262" spans="1:22" ht="105.75" hidden="1" customHeight="1" outlineLevel="1">
      <c r="A262" s="95"/>
      <c r="B262" s="215" t="s">
        <v>82</v>
      </c>
      <c r="C262" s="216"/>
      <c r="D262" s="216"/>
      <c r="E262" s="241" t="s">
        <v>117</v>
      </c>
      <c r="F262" s="280"/>
      <c r="G262" s="280"/>
      <c r="H262" s="280"/>
      <c r="I262" s="280"/>
      <c r="J262" s="280"/>
      <c r="K262" s="280"/>
      <c r="L262" s="280"/>
      <c r="M262" s="280"/>
      <c r="N262" s="280"/>
      <c r="O262" s="280"/>
      <c r="P262" s="280"/>
      <c r="Q262" s="280"/>
      <c r="R262" s="280"/>
      <c r="S262" s="280"/>
      <c r="T262" s="280"/>
      <c r="U262" s="280"/>
      <c r="V262" s="281"/>
    </row>
    <row r="263" spans="1:22" ht="43.5" hidden="1" customHeight="1" outlineLevel="1">
      <c r="A263" s="95"/>
      <c r="B263" s="221" t="s">
        <v>67</v>
      </c>
      <c r="C263" s="222"/>
      <c r="D263" s="222"/>
      <c r="E263" s="244" t="s">
        <v>85</v>
      </c>
      <c r="F263" s="245"/>
      <c r="G263" s="245"/>
      <c r="H263" s="245"/>
      <c r="I263" s="245"/>
      <c r="J263" s="245"/>
      <c r="K263" s="245"/>
      <c r="L263" s="245"/>
      <c r="M263" s="245"/>
      <c r="N263" s="245"/>
      <c r="O263" s="245"/>
      <c r="P263" s="245"/>
      <c r="Q263" s="245"/>
      <c r="R263" s="245"/>
      <c r="S263" s="245"/>
      <c r="T263" s="245"/>
      <c r="U263" s="245"/>
      <c r="V263" s="246"/>
    </row>
    <row r="264" spans="1:22" ht="17.25" hidden="1" customHeight="1" outlineLevel="1">
      <c r="A264" s="95"/>
      <c r="B264" s="223"/>
      <c r="C264" s="224"/>
      <c r="D264" s="224"/>
      <c r="E264" s="90" t="s">
        <v>87</v>
      </c>
      <c r="F264" s="204" t="s">
        <v>97</v>
      </c>
      <c r="G264" s="204"/>
      <c r="H264" s="204"/>
      <c r="I264" s="204"/>
      <c r="J264" s="204"/>
      <c r="K264" s="204" t="s">
        <v>98</v>
      </c>
      <c r="L264" s="206"/>
      <c r="M264" s="58"/>
      <c r="N264" s="159"/>
      <c r="O264" s="159"/>
      <c r="P264" s="159"/>
      <c r="Q264" s="159"/>
      <c r="R264" s="159"/>
      <c r="S264" s="159"/>
      <c r="T264" s="159"/>
      <c r="U264" s="159"/>
      <c r="V264" s="59"/>
    </row>
    <row r="265" spans="1:22" ht="17.25" hidden="1" customHeight="1" outlineLevel="1">
      <c r="A265" s="95"/>
      <c r="B265" s="223"/>
      <c r="C265" s="224"/>
      <c r="D265" s="224"/>
      <c r="E265" s="91">
        <v>27</v>
      </c>
      <c r="F265" s="205" t="s">
        <v>90</v>
      </c>
      <c r="G265" s="205"/>
      <c r="H265" s="205"/>
      <c r="I265" s="205"/>
      <c r="J265" s="205"/>
      <c r="K265" s="207" t="s">
        <v>100</v>
      </c>
      <c r="L265" s="208"/>
      <c r="M265" s="58"/>
      <c r="N265" s="159"/>
      <c r="O265" s="159"/>
      <c r="P265" s="159"/>
      <c r="Q265" s="159"/>
      <c r="R265" s="159"/>
      <c r="S265" s="159"/>
      <c r="T265" s="159"/>
      <c r="U265" s="159"/>
      <c r="V265" s="59"/>
    </row>
    <row r="266" spans="1:22" ht="17.25" hidden="1" customHeight="1" outlineLevel="1">
      <c r="A266" s="95"/>
      <c r="B266" s="223"/>
      <c r="C266" s="224"/>
      <c r="D266" s="224"/>
      <c r="E266" s="91">
        <v>33</v>
      </c>
      <c r="F266" s="205" t="s">
        <v>91</v>
      </c>
      <c r="G266" s="205"/>
      <c r="H266" s="205"/>
      <c r="I266" s="205"/>
      <c r="J266" s="205"/>
      <c r="K266" s="207" t="s">
        <v>100</v>
      </c>
      <c r="L266" s="208"/>
      <c r="M266" s="58"/>
      <c r="N266" s="159"/>
      <c r="O266" s="159"/>
      <c r="P266" s="159"/>
      <c r="Q266" s="159"/>
      <c r="R266" s="159"/>
      <c r="S266" s="159"/>
      <c r="T266" s="159"/>
      <c r="U266" s="159"/>
      <c r="V266" s="59"/>
    </row>
    <row r="267" spans="1:22" ht="17.25" hidden="1" customHeight="1" outlineLevel="1">
      <c r="A267" s="95"/>
      <c r="B267" s="223"/>
      <c r="C267" s="224"/>
      <c r="D267" s="224"/>
      <c r="E267" s="91">
        <v>35</v>
      </c>
      <c r="F267" s="205" t="s">
        <v>92</v>
      </c>
      <c r="G267" s="205"/>
      <c r="H267" s="205"/>
      <c r="I267" s="205"/>
      <c r="J267" s="205"/>
      <c r="K267" s="207" t="s">
        <v>100</v>
      </c>
      <c r="L267" s="208"/>
      <c r="M267" s="58"/>
      <c r="N267" s="159"/>
      <c r="O267" s="159"/>
      <c r="P267" s="159"/>
      <c r="Q267" s="159"/>
      <c r="R267" s="159"/>
      <c r="S267" s="159"/>
      <c r="T267" s="159"/>
      <c r="U267" s="159"/>
      <c r="V267" s="59"/>
    </row>
    <row r="268" spans="1:22" ht="17.25" hidden="1" customHeight="1" outlineLevel="1">
      <c r="A268" s="95"/>
      <c r="B268" s="223"/>
      <c r="C268" s="224"/>
      <c r="D268" s="224"/>
      <c r="E268" s="91" t="s">
        <v>88</v>
      </c>
      <c r="F268" s="205" t="s">
        <v>93</v>
      </c>
      <c r="G268" s="205"/>
      <c r="H268" s="205"/>
      <c r="I268" s="205"/>
      <c r="J268" s="205"/>
      <c r="K268" s="207" t="s">
        <v>100</v>
      </c>
      <c r="L268" s="208"/>
      <c r="M268" s="58"/>
      <c r="N268" s="159"/>
      <c r="O268" s="159"/>
      <c r="P268" s="159"/>
      <c r="Q268" s="159"/>
      <c r="R268" s="159"/>
      <c r="S268" s="159"/>
      <c r="T268" s="159"/>
      <c r="U268" s="159"/>
      <c r="V268" s="59"/>
    </row>
    <row r="269" spans="1:22" ht="17.25" hidden="1" customHeight="1" outlineLevel="1">
      <c r="A269" s="95"/>
      <c r="B269" s="223"/>
      <c r="C269" s="224"/>
      <c r="D269" s="224"/>
      <c r="E269" s="91">
        <v>36</v>
      </c>
      <c r="F269" s="205" t="s">
        <v>94</v>
      </c>
      <c r="G269" s="205"/>
      <c r="H269" s="205"/>
      <c r="I269" s="205"/>
      <c r="J269" s="205"/>
      <c r="K269" s="207" t="s">
        <v>100</v>
      </c>
      <c r="L269" s="208"/>
      <c r="M269" s="58"/>
      <c r="O269" s="159"/>
      <c r="P269" s="159"/>
      <c r="Q269" s="159"/>
      <c r="R269" s="159"/>
      <c r="S269" s="159"/>
      <c r="T269" s="159"/>
      <c r="U269" s="159"/>
      <c r="V269" s="59"/>
    </row>
    <row r="270" spans="1:22" ht="17.25" hidden="1" customHeight="1" outlineLevel="1">
      <c r="A270" s="95"/>
      <c r="B270" s="223"/>
      <c r="C270" s="224"/>
      <c r="D270" s="224"/>
      <c r="E270" s="91">
        <v>38</v>
      </c>
      <c r="F270" s="205" t="s">
        <v>95</v>
      </c>
      <c r="G270" s="205"/>
      <c r="H270" s="205"/>
      <c r="I270" s="205"/>
      <c r="J270" s="205"/>
      <c r="K270" s="207" t="s">
        <v>100</v>
      </c>
      <c r="L270" s="208"/>
      <c r="M270" s="58"/>
      <c r="N270" s="159"/>
      <c r="O270" s="159"/>
      <c r="P270" s="159"/>
      <c r="Q270" s="159"/>
      <c r="R270" s="159"/>
      <c r="S270" s="159"/>
      <c r="T270" s="159"/>
      <c r="U270" s="159"/>
      <c r="V270" s="59"/>
    </row>
    <row r="271" spans="1:22" ht="17.25" hidden="1" customHeight="1" outlineLevel="1">
      <c r="A271" s="95"/>
      <c r="B271" s="223"/>
      <c r="C271" s="224"/>
      <c r="D271" s="224"/>
      <c r="E271" s="91" t="s">
        <v>89</v>
      </c>
      <c r="F271" s="205" t="s">
        <v>96</v>
      </c>
      <c r="G271" s="205"/>
      <c r="H271" s="205"/>
      <c r="I271" s="205"/>
      <c r="J271" s="205"/>
      <c r="K271" s="207" t="s">
        <v>100</v>
      </c>
      <c r="L271" s="208"/>
      <c r="M271" s="50" t="s">
        <v>118</v>
      </c>
      <c r="O271" s="159"/>
      <c r="P271" s="159"/>
      <c r="Q271" s="159"/>
      <c r="R271" s="159"/>
      <c r="S271" s="159"/>
      <c r="T271" s="159"/>
      <c r="U271" s="159"/>
      <c r="V271" s="59"/>
    </row>
    <row r="272" spans="1:22" ht="17.25" hidden="1" customHeight="1" outlineLevel="1">
      <c r="A272" s="95"/>
      <c r="B272" s="225"/>
      <c r="C272" s="226"/>
      <c r="D272" s="226"/>
      <c r="E272" s="92">
        <v>62</v>
      </c>
      <c r="F272" s="220" t="s">
        <v>99</v>
      </c>
      <c r="G272" s="220"/>
      <c r="H272" s="220"/>
      <c r="I272" s="220"/>
      <c r="J272" s="220"/>
      <c r="K272" s="292" t="s">
        <v>113</v>
      </c>
      <c r="L272" s="293"/>
      <c r="M272" s="60"/>
      <c r="N272" s="160"/>
      <c r="O272" s="160"/>
      <c r="P272" s="160"/>
      <c r="Q272" s="160"/>
      <c r="R272" s="160"/>
      <c r="S272" s="160"/>
      <c r="T272" s="160"/>
      <c r="U272" s="160"/>
      <c r="V272" s="62"/>
    </row>
    <row r="273" spans="1:22" ht="31.5" hidden="1" customHeight="1" outlineLevel="1">
      <c r="A273" s="95"/>
      <c r="B273" s="215" t="s">
        <v>68</v>
      </c>
      <c r="C273" s="216"/>
      <c r="D273" s="216"/>
      <c r="E273" s="241" t="s">
        <v>101</v>
      </c>
      <c r="F273" s="242"/>
      <c r="G273" s="242"/>
      <c r="H273" s="242"/>
      <c r="I273" s="242"/>
      <c r="J273" s="242"/>
      <c r="K273" s="291"/>
      <c r="L273" s="291"/>
      <c r="M273" s="242"/>
      <c r="N273" s="242"/>
      <c r="O273" s="242"/>
      <c r="P273" s="242"/>
      <c r="Q273" s="242"/>
      <c r="R273" s="242"/>
      <c r="S273" s="242"/>
      <c r="T273" s="242"/>
      <c r="U273" s="242"/>
      <c r="V273" s="243"/>
    </row>
    <row r="274" spans="1:22" ht="59.25" hidden="1" customHeight="1" outlineLevel="1" thickBot="1">
      <c r="A274" s="95"/>
      <c r="B274" s="209" t="s">
        <v>69</v>
      </c>
      <c r="C274" s="210"/>
      <c r="D274" s="210"/>
      <c r="E274" s="196" t="s">
        <v>86</v>
      </c>
      <c r="F274" s="197"/>
      <c r="G274" s="197"/>
      <c r="H274" s="197"/>
      <c r="I274" s="197"/>
      <c r="J274" s="197"/>
      <c r="K274" s="197"/>
      <c r="L274" s="197"/>
      <c r="M274" s="197"/>
      <c r="N274" s="197"/>
      <c r="O274" s="197"/>
      <c r="P274" s="197"/>
      <c r="Q274" s="197"/>
      <c r="R274" s="197"/>
      <c r="S274" s="197"/>
      <c r="T274" s="197"/>
      <c r="U274" s="197"/>
      <c r="V274" s="198"/>
    </row>
    <row r="275" spans="1:22" ht="14.25" hidden="1" customHeight="1" collapsed="1">
      <c r="A275" s="95"/>
      <c r="B275" s="131"/>
      <c r="C275" s="132"/>
      <c r="D275" s="132"/>
      <c r="E275" s="133"/>
      <c r="F275" s="159"/>
      <c r="G275" s="159"/>
      <c r="H275" s="159"/>
      <c r="I275" s="159"/>
      <c r="J275" s="159"/>
      <c r="K275" s="159"/>
      <c r="L275" s="159"/>
      <c r="M275" s="159"/>
      <c r="N275" s="159"/>
      <c r="O275" s="159"/>
      <c r="P275" s="159"/>
      <c r="Q275" s="159"/>
      <c r="R275" s="159"/>
      <c r="S275" s="159"/>
      <c r="T275" s="159"/>
      <c r="U275" s="159"/>
      <c r="V275" s="159"/>
    </row>
    <row r="276" spans="1:22" ht="74.25" hidden="1" customHeight="1" outlineLevel="1" thickBot="1">
      <c r="A276" s="95"/>
      <c r="B276" s="233" t="s">
        <v>66</v>
      </c>
      <c r="C276" s="234"/>
      <c r="D276" s="234"/>
      <c r="E276" s="277" t="s">
        <v>119</v>
      </c>
      <c r="F276" s="278"/>
      <c r="G276" s="278"/>
      <c r="H276" s="278"/>
      <c r="I276" s="278"/>
      <c r="J276" s="278"/>
      <c r="K276" s="278"/>
      <c r="L276" s="278"/>
      <c r="M276" s="278"/>
      <c r="N276" s="278"/>
      <c r="O276" s="278"/>
      <c r="P276" s="278"/>
      <c r="Q276" s="278"/>
      <c r="R276" s="278"/>
      <c r="S276" s="278"/>
      <c r="T276" s="278"/>
      <c r="U276" s="278"/>
      <c r="V276" s="279"/>
    </row>
    <row r="277" spans="1:22" ht="46.5" hidden="1" customHeight="1" outlineLevel="1">
      <c r="A277" s="95"/>
      <c r="B277" s="201" t="s">
        <v>81</v>
      </c>
      <c r="C277" s="202"/>
      <c r="D277" s="203"/>
      <c r="E277" s="238" t="s">
        <v>120</v>
      </c>
      <c r="F277" s="239"/>
      <c r="G277" s="239"/>
      <c r="H277" s="239"/>
      <c r="I277" s="239"/>
      <c r="J277" s="239"/>
      <c r="K277" s="239"/>
      <c r="L277" s="239"/>
      <c r="M277" s="239"/>
      <c r="N277" s="239"/>
      <c r="O277" s="239"/>
      <c r="P277" s="239"/>
      <c r="Q277" s="239"/>
      <c r="R277" s="239"/>
      <c r="S277" s="239"/>
      <c r="T277" s="239"/>
      <c r="U277" s="239"/>
      <c r="V277" s="240"/>
    </row>
    <row r="278" spans="1:22" ht="105.75" hidden="1" customHeight="1" outlineLevel="1">
      <c r="A278" s="95"/>
      <c r="B278" s="215" t="s">
        <v>82</v>
      </c>
      <c r="C278" s="216"/>
      <c r="D278" s="216"/>
      <c r="E278" s="241" t="s">
        <v>121</v>
      </c>
      <c r="F278" s="280"/>
      <c r="G278" s="280"/>
      <c r="H278" s="280"/>
      <c r="I278" s="280"/>
      <c r="J278" s="280"/>
      <c r="K278" s="280"/>
      <c r="L278" s="280"/>
      <c r="M278" s="280"/>
      <c r="N278" s="280"/>
      <c r="O278" s="280"/>
      <c r="P278" s="280"/>
      <c r="Q278" s="280"/>
      <c r="R278" s="280"/>
      <c r="S278" s="280"/>
      <c r="T278" s="280"/>
      <c r="U278" s="280"/>
      <c r="V278" s="281"/>
    </row>
    <row r="279" spans="1:22" ht="43.5" hidden="1" customHeight="1" outlineLevel="1">
      <c r="A279" s="95"/>
      <c r="B279" s="221" t="s">
        <v>67</v>
      </c>
      <c r="C279" s="222"/>
      <c r="D279" s="222"/>
      <c r="E279" s="244" t="s">
        <v>85</v>
      </c>
      <c r="F279" s="245"/>
      <c r="G279" s="245"/>
      <c r="H279" s="245"/>
      <c r="I279" s="245"/>
      <c r="J279" s="245"/>
      <c r="K279" s="245"/>
      <c r="L279" s="245"/>
      <c r="M279" s="245"/>
      <c r="N279" s="245"/>
      <c r="O279" s="245"/>
      <c r="P279" s="245"/>
      <c r="Q279" s="245"/>
      <c r="R279" s="245"/>
      <c r="S279" s="245"/>
      <c r="T279" s="245"/>
      <c r="U279" s="245"/>
      <c r="V279" s="246"/>
    </row>
    <row r="280" spans="1:22" ht="17.25" hidden="1" customHeight="1" outlineLevel="1">
      <c r="A280" s="95"/>
      <c r="B280" s="223"/>
      <c r="C280" s="224"/>
      <c r="D280" s="224"/>
      <c r="E280" s="90" t="s">
        <v>87</v>
      </c>
      <c r="F280" s="204" t="s">
        <v>97</v>
      </c>
      <c r="G280" s="204"/>
      <c r="H280" s="204"/>
      <c r="I280" s="204"/>
      <c r="J280" s="204"/>
      <c r="K280" s="204" t="s">
        <v>98</v>
      </c>
      <c r="L280" s="206"/>
      <c r="M280" s="58"/>
      <c r="N280" s="159"/>
      <c r="O280" s="159"/>
      <c r="P280" s="159"/>
      <c r="Q280" s="159"/>
      <c r="R280" s="159"/>
      <c r="S280" s="159"/>
      <c r="T280" s="159"/>
      <c r="U280" s="159"/>
      <c r="V280" s="59"/>
    </row>
    <row r="281" spans="1:22" ht="17.25" hidden="1" customHeight="1" outlineLevel="1">
      <c r="A281" s="95"/>
      <c r="B281" s="223"/>
      <c r="C281" s="224"/>
      <c r="D281" s="224"/>
      <c r="E281" s="91">
        <v>27</v>
      </c>
      <c r="F281" s="205" t="s">
        <v>90</v>
      </c>
      <c r="G281" s="205"/>
      <c r="H281" s="205"/>
      <c r="I281" s="205"/>
      <c r="J281" s="205"/>
      <c r="K281" s="207" t="s">
        <v>100</v>
      </c>
      <c r="L281" s="208"/>
      <c r="M281" s="58"/>
      <c r="N281" s="159"/>
      <c r="O281" s="159"/>
      <c r="P281" s="159"/>
      <c r="Q281" s="159"/>
      <c r="R281" s="159"/>
      <c r="S281" s="159"/>
      <c r="T281" s="159"/>
      <c r="U281" s="159"/>
      <c r="V281" s="59"/>
    </row>
    <row r="282" spans="1:22" ht="17.25" hidden="1" customHeight="1" outlineLevel="1">
      <c r="A282" s="95"/>
      <c r="B282" s="223"/>
      <c r="C282" s="224"/>
      <c r="D282" s="224"/>
      <c r="E282" s="91">
        <v>33</v>
      </c>
      <c r="F282" s="205" t="s">
        <v>91</v>
      </c>
      <c r="G282" s="205"/>
      <c r="H282" s="205"/>
      <c r="I282" s="205"/>
      <c r="J282" s="205"/>
      <c r="K282" s="207" t="s">
        <v>100</v>
      </c>
      <c r="L282" s="208"/>
      <c r="M282" s="58"/>
      <c r="N282" s="159"/>
      <c r="O282" s="159"/>
      <c r="P282" s="159"/>
      <c r="Q282" s="159"/>
      <c r="R282" s="159"/>
      <c r="S282" s="159"/>
      <c r="T282" s="159"/>
      <c r="U282" s="159"/>
      <c r="V282" s="59"/>
    </row>
    <row r="283" spans="1:22" ht="17.25" hidden="1" customHeight="1" outlineLevel="1">
      <c r="A283" s="95"/>
      <c r="B283" s="223"/>
      <c r="C283" s="224"/>
      <c r="D283" s="224"/>
      <c r="E283" s="91">
        <v>35</v>
      </c>
      <c r="F283" s="205" t="s">
        <v>92</v>
      </c>
      <c r="G283" s="205"/>
      <c r="H283" s="205"/>
      <c r="I283" s="205"/>
      <c r="J283" s="205"/>
      <c r="K283" s="207" t="s">
        <v>100</v>
      </c>
      <c r="L283" s="208"/>
      <c r="M283" s="58"/>
      <c r="N283" s="159"/>
      <c r="O283" s="159"/>
      <c r="P283" s="159"/>
      <c r="Q283" s="159"/>
      <c r="R283" s="159"/>
      <c r="S283" s="159"/>
      <c r="T283" s="159"/>
      <c r="U283" s="159"/>
      <c r="V283" s="59"/>
    </row>
    <row r="284" spans="1:22" ht="17.25" hidden="1" customHeight="1" outlineLevel="1">
      <c r="A284" s="95"/>
      <c r="B284" s="223"/>
      <c r="C284" s="224"/>
      <c r="D284" s="224"/>
      <c r="E284" s="91" t="s">
        <v>88</v>
      </c>
      <c r="F284" s="205" t="s">
        <v>93</v>
      </c>
      <c r="G284" s="205"/>
      <c r="H284" s="205"/>
      <c r="I284" s="205"/>
      <c r="J284" s="205"/>
      <c r="K284" s="207" t="s">
        <v>100</v>
      </c>
      <c r="L284" s="208"/>
      <c r="M284" s="58"/>
      <c r="N284" s="159"/>
      <c r="O284" s="159"/>
      <c r="P284" s="159"/>
      <c r="Q284" s="159"/>
      <c r="R284" s="159"/>
      <c r="S284" s="159"/>
      <c r="T284" s="159"/>
      <c r="U284" s="159"/>
      <c r="V284" s="59"/>
    </row>
    <row r="285" spans="1:22" ht="17.25" hidden="1" customHeight="1" outlineLevel="1">
      <c r="A285" s="95"/>
      <c r="B285" s="223"/>
      <c r="C285" s="224"/>
      <c r="D285" s="224"/>
      <c r="E285" s="91">
        <v>36</v>
      </c>
      <c r="F285" s="205" t="s">
        <v>94</v>
      </c>
      <c r="G285" s="205"/>
      <c r="H285" s="205"/>
      <c r="I285" s="205"/>
      <c r="J285" s="205"/>
      <c r="K285" s="292" t="s">
        <v>113</v>
      </c>
      <c r="L285" s="293"/>
      <c r="M285" s="58"/>
      <c r="N285" s="159"/>
      <c r="O285" s="159"/>
      <c r="P285" s="159"/>
      <c r="Q285" s="159"/>
      <c r="R285" s="159"/>
      <c r="S285" s="159"/>
      <c r="T285" s="159"/>
      <c r="U285" s="159"/>
      <c r="V285" s="59"/>
    </row>
    <row r="286" spans="1:22" ht="17.25" hidden="1" customHeight="1" outlineLevel="1">
      <c r="A286" s="95"/>
      <c r="B286" s="223"/>
      <c r="C286" s="224"/>
      <c r="D286" s="224"/>
      <c r="E286" s="91">
        <v>38</v>
      </c>
      <c r="F286" s="205" t="s">
        <v>95</v>
      </c>
      <c r="G286" s="205"/>
      <c r="H286" s="205"/>
      <c r="I286" s="205"/>
      <c r="J286" s="205"/>
      <c r="K286" s="207" t="s">
        <v>100</v>
      </c>
      <c r="L286" s="208"/>
      <c r="M286" s="58"/>
      <c r="N286" s="159"/>
      <c r="O286" s="159"/>
      <c r="P286" s="159"/>
      <c r="Q286" s="159"/>
      <c r="R286" s="159"/>
      <c r="S286" s="159"/>
      <c r="T286" s="159"/>
      <c r="U286" s="159"/>
      <c r="V286" s="59"/>
    </row>
    <row r="287" spans="1:22" ht="17.25" hidden="1" customHeight="1" outlineLevel="1">
      <c r="A287" s="95"/>
      <c r="B287" s="223"/>
      <c r="C287" s="224"/>
      <c r="D287" s="224"/>
      <c r="E287" s="91" t="s">
        <v>89</v>
      </c>
      <c r="F287" s="205" t="s">
        <v>96</v>
      </c>
      <c r="G287" s="205"/>
      <c r="H287" s="205"/>
      <c r="I287" s="205"/>
      <c r="J287" s="205"/>
      <c r="K287" s="207" t="s">
        <v>100</v>
      </c>
      <c r="L287" s="208"/>
      <c r="M287" s="58"/>
      <c r="N287" s="159"/>
      <c r="O287" s="159"/>
      <c r="P287" s="159"/>
      <c r="Q287" s="159"/>
      <c r="R287" s="159"/>
      <c r="S287" s="159"/>
      <c r="T287" s="159"/>
      <c r="U287" s="159"/>
      <c r="V287" s="59"/>
    </row>
    <row r="288" spans="1:22" ht="17.25" hidden="1" customHeight="1" outlineLevel="1">
      <c r="A288" s="95"/>
      <c r="B288" s="225"/>
      <c r="C288" s="226"/>
      <c r="D288" s="226"/>
      <c r="E288" s="92">
        <v>62</v>
      </c>
      <c r="F288" s="220" t="s">
        <v>99</v>
      </c>
      <c r="G288" s="220"/>
      <c r="H288" s="220"/>
      <c r="I288" s="220"/>
      <c r="J288" s="220"/>
      <c r="K288" s="294" t="s">
        <v>100</v>
      </c>
      <c r="L288" s="295"/>
      <c r="M288" s="60"/>
      <c r="N288" s="160"/>
      <c r="O288" s="160"/>
      <c r="P288" s="160"/>
      <c r="Q288" s="160"/>
      <c r="R288" s="160"/>
      <c r="S288" s="160"/>
      <c r="T288" s="160"/>
      <c r="U288" s="160"/>
      <c r="V288" s="62"/>
    </row>
    <row r="289" spans="1:22" ht="31.5" hidden="1" customHeight="1" outlineLevel="1">
      <c r="A289" s="95"/>
      <c r="B289" s="215" t="s">
        <v>68</v>
      </c>
      <c r="C289" s="216"/>
      <c r="D289" s="216"/>
      <c r="E289" s="241" t="s">
        <v>101</v>
      </c>
      <c r="F289" s="242"/>
      <c r="G289" s="242"/>
      <c r="H289" s="242"/>
      <c r="I289" s="242"/>
      <c r="J289" s="242"/>
      <c r="K289" s="291"/>
      <c r="L289" s="291"/>
      <c r="M289" s="242"/>
      <c r="N289" s="242"/>
      <c r="O289" s="242"/>
      <c r="P289" s="242"/>
      <c r="Q289" s="242"/>
      <c r="R289" s="242"/>
      <c r="S289" s="242"/>
      <c r="T289" s="242"/>
      <c r="U289" s="242"/>
      <c r="V289" s="243"/>
    </row>
    <row r="290" spans="1:22" ht="59.25" hidden="1" customHeight="1" outlineLevel="1" thickBot="1">
      <c r="A290" s="95"/>
      <c r="B290" s="209" t="s">
        <v>69</v>
      </c>
      <c r="C290" s="210"/>
      <c r="D290" s="210"/>
      <c r="E290" s="196" t="s">
        <v>86</v>
      </c>
      <c r="F290" s="197"/>
      <c r="G290" s="197"/>
      <c r="H290" s="197"/>
      <c r="I290" s="197"/>
      <c r="J290" s="197"/>
      <c r="K290" s="197"/>
      <c r="L290" s="197"/>
      <c r="M290" s="197"/>
      <c r="N290" s="197"/>
      <c r="O290" s="197"/>
      <c r="P290" s="197"/>
      <c r="Q290" s="197"/>
      <c r="R290" s="197"/>
      <c r="S290" s="197"/>
      <c r="T290" s="197"/>
      <c r="U290" s="197"/>
      <c r="V290" s="198"/>
    </row>
    <row r="291" spans="1:22" ht="14.25" hidden="1" customHeight="1" collapsed="1">
      <c r="A291" s="95"/>
      <c r="B291" s="131"/>
      <c r="C291" s="132"/>
      <c r="D291" s="132"/>
      <c r="E291" s="133"/>
      <c r="F291" s="159"/>
      <c r="G291" s="159"/>
      <c r="H291" s="159"/>
      <c r="I291" s="159"/>
      <c r="J291" s="159"/>
      <c r="K291" s="159"/>
      <c r="L291" s="159"/>
      <c r="M291" s="159"/>
      <c r="N291" s="159"/>
      <c r="O291" s="159"/>
      <c r="P291" s="159"/>
      <c r="Q291" s="159"/>
      <c r="R291" s="159"/>
      <c r="S291" s="159"/>
      <c r="T291" s="159"/>
      <c r="U291" s="159"/>
      <c r="V291" s="159"/>
    </row>
    <row r="292" spans="1:22" ht="74.25" hidden="1" customHeight="1" outlineLevel="1" thickBot="1">
      <c r="A292" s="95"/>
      <c r="B292" s="233" t="s">
        <v>66</v>
      </c>
      <c r="C292" s="234"/>
      <c r="D292" s="234"/>
      <c r="E292" s="277" t="s">
        <v>122</v>
      </c>
      <c r="F292" s="278"/>
      <c r="G292" s="278"/>
      <c r="H292" s="278"/>
      <c r="I292" s="278"/>
      <c r="J292" s="278"/>
      <c r="K292" s="278"/>
      <c r="L292" s="278"/>
      <c r="M292" s="278"/>
      <c r="N292" s="278"/>
      <c r="O292" s="278"/>
      <c r="P292" s="278"/>
      <c r="Q292" s="278"/>
      <c r="R292" s="278"/>
      <c r="S292" s="278"/>
      <c r="T292" s="278"/>
      <c r="U292" s="278"/>
      <c r="V292" s="279"/>
    </row>
    <row r="293" spans="1:22" ht="46.5" hidden="1" customHeight="1" outlineLevel="1">
      <c r="A293" s="95"/>
      <c r="B293" s="201" t="s">
        <v>81</v>
      </c>
      <c r="C293" s="202"/>
      <c r="D293" s="203"/>
      <c r="E293" s="238" t="s">
        <v>123</v>
      </c>
      <c r="F293" s="239"/>
      <c r="G293" s="239"/>
      <c r="H293" s="239"/>
      <c r="I293" s="239"/>
      <c r="J293" s="239"/>
      <c r="K293" s="239"/>
      <c r="L293" s="239"/>
      <c r="M293" s="239"/>
      <c r="N293" s="239"/>
      <c r="O293" s="239"/>
      <c r="P293" s="239"/>
      <c r="Q293" s="239"/>
      <c r="R293" s="239"/>
      <c r="S293" s="239"/>
      <c r="T293" s="239"/>
      <c r="U293" s="239"/>
      <c r="V293" s="240"/>
    </row>
    <row r="294" spans="1:22" ht="105.75" hidden="1" customHeight="1" outlineLevel="1">
      <c r="A294" s="95"/>
      <c r="B294" s="215" t="s">
        <v>82</v>
      </c>
      <c r="C294" s="216"/>
      <c r="D294" s="216"/>
      <c r="E294" s="241" t="s">
        <v>124</v>
      </c>
      <c r="F294" s="280"/>
      <c r="G294" s="280"/>
      <c r="H294" s="280"/>
      <c r="I294" s="280"/>
      <c r="J294" s="280"/>
      <c r="K294" s="280"/>
      <c r="L294" s="280"/>
      <c r="M294" s="280"/>
      <c r="N294" s="280"/>
      <c r="O294" s="280"/>
      <c r="P294" s="280"/>
      <c r="Q294" s="280"/>
      <c r="R294" s="280"/>
      <c r="S294" s="280"/>
      <c r="T294" s="280"/>
      <c r="U294" s="280"/>
      <c r="V294" s="281"/>
    </row>
    <row r="295" spans="1:22" ht="43.5" hidden="1" customHeight="1" outlineLevel="1">
      <c r="A295" s="95"/>
      <c r="B295" s="221" t="s">
        <v>67</v>
      </c>
      <c r="C295" s="222"/>
      <c r="D295" s="222"/>
      <c r="E295" s="244" t="s">
        <v>85</v>
      </c>
      <c r="F295" s="245"/>
      <c r="G295" s="245"/>
      <c r="H295" s="245"/>
      <c r="I295" s="245"/>
      <c r="J295" s="245"/>
      <c r="K295" s="245"/>
      <c r="L295" s="245"/>
      <c r="M295" s="245"/>
      <c r="N295" s="245"/>
      <c r="O295" s="245"/>
      <c r="P295" s="245"/>
      <c r="Q295" s="245"/>
      <c r="R295" s="245"/>
      <c r="S295" s="245"/>
      <c r="T295" s="245"/>
      <c r="U295" s="245"/>
      <c r="V295" s="246"/>
    </row>
    <row r="296" spans="1:22" ht="17.25" hidden="1" customHeight="1" outlineLevel="1">
      <c r="A296" s="95"/>
      <c r="B296" s="223"/>
      <c r="C296" s="224"/>
      <c r="D296" s="224"/>
      <c r="E296" s="90" t="s">
        <v>87</v>
      </c>
      <c r="F296" s="204" t="s">
        <v>97</v>
      </c>
      <c r="G296" s="204"/>
      <c r="H296" s="204"/>
      <c r="I296" s="204"/>
      <c r="J296" s="204"/>
      <c r="K296" s="204" t="s">
        <v>98</v>
      </c>
      <c r="L296" s="206"/>
      <c r="M296" s="58"/>
      <c r="N296" s="159"/>
      <c r="O296" s="159"/>
      <c r="P296" s="159"/>
      <c r="Q296" s="159"/>
      <c r="R296" s="159"/>
      <c r="S296" s="159"/>
      <c r="T296" s="159"/>
      <c r="U296" s="159"/>
      <c r="V296" s="59"/>
    </row>
    <row r="297" spans="1:22" ht="17.25" hidden="1" customHeight="1" outlineLevel="1">
      <c r="A297" s="95"/>
      <c r="B297" s="223"/>
      <c r="C297" s="224"/>
      <c r="D297" s="224"/>
      <c r="E297" s="91">
        <v>27</v>
      </c>
      <c r="F297" s="205" t="s">
        <v>90</v>
      </c>
      <c r="G297" s="205"/>
      <c r="H297" s="205"/>
      <c r="I297" s="205"/>
      <c r="J297" s="205"/>
      <c r="K297" s="292" t="s">
        <v>113</v>
      </c>
      <c r="L297" s="293"/>
      <c r="M297" s="58"/>
      <c r="N297" s="159"/>
      <c r="O297" s="159"/>
      <c r="P297" s="159"/>
      <c r="Q297" s="159"/>
      <c r="R297" s="159"/>
      <c r="S297" s="159"/>
      <c r="T297" s="159"/>
      <c r="U297" s="159"/>
      <c r="V297" s="59"/>
    </row>
    <row r="298" spans="1:22" ht="17.25" hidden="1" customHeight="1" outlineLevel="1">
      <c r="A298" s="95"/>
      <c r="B298" s="223"/>
      <c r="C298" s="224"/>
      <c r="D298" s="224"/>
      <c r="E298" s="91">
        <v>33</v>
      </c>
      <c r="F298" s="205" t="s">
        <v>91</v>
      </c>
      <c r="G298" s="205"/>
      <c r="H298" s="205"/>
      <c r="I298" s="205"/>
      <c r="J298" s="205"/>
      <c r="K298" s="292" t="s">
        <v>113</v>
      </c>
      <c r="L298" s="293"/>
      <c r="M298" s="58"/>
      <c r="N298" s="159"/>
      <c r="O298" s="159"/>
      <c r="P298" s="159"/>
      <c r="Q298" s="159"/>
      <c r="R298" s="159"/>
      <c r="S298" s="159"/>
      <c r="T298" s="159"/>
      <c r="U298" s="159"/>
      <c r="V298" s="59"/>
    </row>
    <row r="299" spans="1:22" ht="17.25" hidden="1" customHeight="1" outlineLevel="1">
      <c r="A299" s="95"/>
      <c r="B299" s="223"/>
      <c r="C299" s="224"/>
      <c r="D299" s="224"/>
      <c r="E299" s="91">
        <v>35</v>
      </c>
      <c r="F299" s="205" t="s">
        <v>92</v>
      </c>
      <c r="G299" s="205"/>
      <c r="H299" s="205"/>
      <c r="I299" s="205"/>
      <c r="J299" s="205"/>
      <c r="K299" s="292" t="s">
        <v>113</v>
      </c>
      <c r="L299" s="293"/>
      <c r="M299" s="58"/>
      <c r="N299" s="159"/>
      <c r="O299" s="159"/>
      <c r="P299" s="159"/>
      <c r="Q299" s="159"/>
      <c r="R299" s="159"/>
      <c r="S299" s="159"/>
      <c r="T299" s="159"/>
      <c r="U299" s="159"/>
      <c r="V299" s="59"/>
    </row>
    <row r="300" spans="1:22" ht="17.25" hidden="1" customHeight="1" outlineLevel="1">
      <c r="A300" s="95"/>
      <c r="B300" s="223"/>
      <c r="C300" s="224"/>
      <c r="D300" s="224"/>
      <c r="E300" s="91" t="s">
        <v>88</v>
      </c>
      <c r="F300" s="205" t="s">
        <v>93</v>
      </c>
      <c r="G300" s="205"/>
      <c r="H300" s="205"/>
      <c r="I300" s="205"/>
      <c r="J300" s="205"/>
      <c r="K300" s="292" t="s">
        <v>113</v>
      </c>
      <c r="L300" s="293"/>
      <c r="M300" s="58"/>
      <c r="N300" s="159"/>
      <c r="O300" s="159"/>
      <c r="P300" s="159"/>
      <c r="Q300" s="159"/>
      <c r="R300" s="159"/>
      <c r="S300" s="159"/>
      <c r="T300" s="159"/>
      <c r="U300" s="159"/>
      <c r="V300" s="59"/>
    </row>
    <row r="301" spans="1:22" ht="17.25" hidden="1" customHeight="1" outlineLevel="1">
      <c r="A301" s="95"/>
      <c r="B301" s="223"/>
      <c r="C301" s="224"/>
      <c r="D301" s="224"/>
      <c r="E301" s="91">
        <v>36</v>
      </c>
      <c r="F301" s="205" t="s">
        <v>94</v>
      </c>
      <c r="G301" s="205"/>
      <c r="H301" s="205"/>
      <c r="I301" s="205"/>
      <c r="J301" s="205"/>
      <c r="K301" s="292" t="s">
        <v>113</v>
      </c>
      <c r="L301" s="293"/>
      <c r="M301" s="58"/>
      <c r="N301" s="159"/>
      <c r="O301" s="159"/>
      <c r="P301" s="159"/>
      <c r="Q301" s="159"/>
      <c r="R301" s="159"/>
      <c r="S301" s="159"/>
      <c r="T301" s="159"/>
      <c r="U301" s="159"/>
      <c r="V301" s="59"/>
    </row>
    <row r="302" spans="1:22" ht="17.25" hidden="1" customHeight="1" outlineLevel="1">
      <c r="A302" s="95"/>
      <c r="B302" s="223"/>
      <c r="C302" s="224"/>
      <c r="D302" s="224"/>
      <c r="E302" s="91">
        <v>38</v>
      </c>
      <c r="F302" s="205" t="s">
        <v>95</v>
      </c>
      <c r="G302" s="205"/>
      <c r="H302" s="205"/>
      <c r="I302" s="205"/>
      <c r="J302" s="205"/>
      <c r="K302" s="207" t="s">
        <v>100</v>
      </c>
      <c r="L302" s="208"/>
      <c r="M302" s="58"/>
      <c r="N302" s="159"/>
      <c r="O302" s="159"/>
      <c r="P302" s="159"/>
      <c r="Q302" s="159"/>
      <c r="R302" s="159"/>
      <c r="S302" s="159"/>
      <c r="T302" s="159"/>
      <c r="U302" s="159"/>
      <c r="V302" s="59"/>
    </row>
    <row r="303" spans="1:22" ht="17.25" hidden="1" customHeight="1" outlineLevel="1">
      <c r="A303" s="95"/>
      <c r="B303" s="223"/>
      <c r="C303" s="224"/>
      <c r="D303" s="224"/>
      <c r="E303" s="91" t="s">
        <v>89</v>
      </c>
      <c r="F303" s="205" t="s">
        <v>96</v>
      </c>
      <c r="G303" s="205"/>
      <c r="H303" s="205"/>
      <c r="I303" s="205"/>
      <c r="J303" s="205"/>
      <c r="K303" s="292" t="s">
        <v>113</v>
      </c>
      <c r="L303" s="293"/>
      <c r="M303" s="58"/>
      <c r="N303" s="159"/>
      <c r="O303" s="159"/>
      <c r="P303" s="159"/>
      <c r="Q303" s="159"/>
      <c r="R303" s="159"/>
      <c r="S303" s="159"/>
      <c r="T303" s="159"/>
      <c r="U303" s="159"/>
      <c r="V303" s="59"/>
    </row>
    <row r="304" spans="1:22" ht="17.25" hidden="1" customHeight="1" outlineLevel="1">
      <c r="A304" s="95"/>
      <c r="B304" s="225"/>
      <c r="C304" s="226"/>
      <c r="D304" s="226"/>
      <c r="E304" s="92">
        <v>62</v>
      </c>
      <c r="F304" s="220" t="s">
        <v>99</v>
      </c>
      <c r="G304" s="220"/>
      <c r="H304" s="220"/>
      <c r="I304" s="220"/>
      <c r="J304" s="220"/>
      <c r="K304" s="292" t="s">
        <v>113</v>
      </c>
      <c r="L304" s="293"/>
      <c r="M304" s="60"/>
      <c r="N304" s="160"/>
      <c r="O304" s="160"/>
      <c r="P304" s="160"/>
      <c r="Q304" s="160"/>
      <c r="R304" s="160"/>
      <c r="S304" s="160"/>
      <c r="T304" s="160"/>
      <c r="U304" s="160"/>
      <c r="V304" s="62"/>
    </row>
    <row r="305" spans="1:22" ht="31.5" hidden="1" customHeight="1" outlineLevel="1">
      <c r="A305" s="95"/>
      <c r="B305" s="215" t="s">
        <v>68</v>
      </c>
      <c r="C305" s="216"/>
      <c r="D305" s="216"/>
      <c r="E305" s="241" t="s">
        <v>101</v>
      </c>
      <c r="F305" s="242"/>
      <c r="G305" s="242"/>
      <c r="H305" s="242"/>
      <c r="I305" s="242"/>
      <c r="J305" s="242"/>
      <c r="K305" s="242"/>
      <c r="L305" s="242"/>
      <c r="M305" s="242"/>
      <c r="N305" s="242"/>
      <c r="O305" s="242"/>
      <c r="P305" s="242"/>
      <c r="Q305" s="242"/>
      <c r="R305" s="242"/>
      <c r="S305" s="242"/>
      <c r="T305" s="242"/>
      <c r="U305" s="242"/>
      <c r="V305" s="243"/>
    </row>
    <row r="306" spans="1:22" ht="59.25" hidden="1" customHeight="1" outlineLevel="1" thickBot="1">
      <c r="A306" s="95"/>
      <c r="B306" s="209" t="s">
        <v>69</v>
      </c>
      <c r="C306" s="210"/>
      <c r="D306" s="210"/>
      <c r="E306" s="196" t="s">
        <v>86</v>
      </c>
      <c r="F306" s="197"/>
      <c r="G306" s="197"/>
      <c r="H306" s="197"/>
      <c r="I306" s="197"/>
      <c r="J306" s="197"/>
      <c r="K306" s="197"/>
      <c r="L306" s="197"/>
      <c r="M306" s="197"/>
      <c r="N306" s="197"/>
      <c r="O306" s="197"/>
      <c r="P306" s="197"/>
      <c r="Q306" s="197"/>
      <c r="R306" s="197"/>
      <c r="S306" s="197"/>
      <c r="T306" s="197"/>
      <c r="U306" s="197"/>
      <c r="V306" s="198"/>
    </row>
    <row r="307" spans="1:22" ht="14.25" hidden="1" customHeight="1" collapsed="1">
      <c r="A307" s="95"/>
      <c r="B307" s="131"/>
      <c r="C307" s="132"/>
      <c r="D307" s="132"/>
      <c r="E307" s="133"/>
      <c r="F307" s="159"/>
      <c r="G307" s="159"/>
      <c r="H307" s="159"/>
      <c r="I307" s="159"/>
      <c r="J307" s="159"/>
      <c r="K307" s="159"/>
      <c r="L307" s="159"/>
      <c r="M307" s="159"/>
      <c r="N307" s="159"/>
      <c r="O307" s="159"/>
      <c r="P307" s="159"/>
      <c r="Q307" s="159"/>
      <c r="R307" s="159"/>
      <c r="S307" s="159"/>
      <c r="T307" s="159"/>
      <c r="U307" s="159"/>
      <c r="V307" s="159"/>
    </row>
    <row r="308" spans="1:22" ht="74.25" hidden="1" customHeight="1" outlineLevel="1" thickBot="1">
      <c r="A308" s="95"/>
      <c r="B308" s="233" t="s">
        <v>66</v>
      </c>
      <c r="C308" s="234"/>
      <c r="D308" s="234"/>
      <c r="E308" s="277" t="s">
        <v>125</v>
      </c>
      <c r="F308" s="278"/>
      <c r="G308" s="278"/>
      <c r="H308" s="278"/>
      <c r="I308" s="278"/>
      <c r="J308" s="278"/>
      <c r="K308" s="278"/>
      <c r="L308" s="278"/>
      <c r="M308" s="278"/>
      <c r="N308" s="278"/>
      <c r="O308" s="278"/>
      <c r="P308" s="278"/>
      <c r="Q308" s="278"/>
      <c r="R308" s="278"/>
      <c r="S308" s="278"/>
      <c r="T308" s="278"/>
      <c r="U308" s="278"/>
      <c r="V308" s="279"/>
    </row>
    <row r="309" spans="1:22" ht="63.75" hidden="1" customHeight="1" outlineLevel="1">
      <c r="A309" s="95"/>
      <c r="B309" s="201" t="s">
        <v>81</v>
      </c>
      <c r="C309" s="202"/>
      <c r="D309" s="203"/>
      <c r="E309" s="238" t="s">
        <v>126</v>
      </c>
      <c r="F309" s="239"/>
      <c r="G309" s="239"/>
      <c r="H309" s="239"/>
      <c r="I309" s="239"/>
      <c r="J309" s="239"/>
      <c r="K309" s="239"/>
      <c r="L309" s="239"/>
      <c r="M309" s="239"/>
      <c r="N309" s="239"/>
      <c r="O309" s="239"/>
      <c r="P309" s="239"/>
      <c r="Q309" s="239"/>
      <c r="R309" s="239"/>
      <c r="S309" s="239"/>
      <c r="T309" s="239"/>
      <c r="U309" s="239"/>
      <c r="V309" s="240"/>
    </row>
    <row r="310" spans="1:22" ht="105.75" hidden="1" customHeight="1" outlineLevel="1">
      <c r="A310" s="95"/>
      <c r="B310" s="215" t="s">
        <v>82</v>
      </c>
      <c r="C310" s="216"/>
      <c r="D310" s="216"/>
      <c r="E310" s="241" t="s">
        <v>127</v>
      </c>
      <c r="F310" s="280"/>
      <c r="G310" s="280"/>
      <c r="H310" s="280"/>
      <c r="I310" s="280"/>
      <c r="J310" s="280"/>
      <c r="K310" s="280"/>
      <c r="L310" s="280"/>
      <c r="M310" s="280"/>
      <c r="N310" s="280"/>
      <c r="O310" s="280"/>
      <c r="P310" s="280"/>
      <c r="Q310" s="280"/>
      <c r="R310" s="280"/>
      <c r="S310" s="280"/>
      <c r="T310" s="280"/>
      <c r="U310" s="280"/>
      <c r="V310" s="281"/>
    </row>
    <row r="311" spans="1:22" ht="43.5" hidden="1" customHeight="1" outlineLevel="1">
      <c r="A311" s="95"/>
      <c r="B311" s="221" t="s">
        <v>67</v>
      </c>
      <c r="C311" s="222"/>
      <c r="D311" s="222"/>
      <c r="E311" s="244" t="s">
        <v>85</v>
      </c>
      <c r="F311" s="245"/>
      <c r="G311" s="245"/>
      <c r="H311" s="245"/>
      <c r="I311" s="245"/>
      <c r="J311" s="245"/>
      <c r="K311" s="245"/>
      <c r="L311" s="245"/>
      <c r="M311" s="245"/>
      <c r="N311" s="245"/>
      <c r="O311" s="245"/>
      <c r="P311" s="245"/>
      <c r="Q311" s="245"/>
      <c r="R311" s="245"/>
      <c r="S311" s="245"/>
      <c r="T311" s="245"/>
      <c r="U311" s="245"/>
      <c r="V311" s="246"/>
    </row>
    <row r="312" spans="1:22" ht="17.25" hidden="1" customHeight="1" outlineLevel="1">
      <c r="A312" s="95"/>
      <c r="B312" s="223"/>
      <c r="C312" s="224"/>
      <c r="D312" s="224"/>
      <c r="E312" s="90" t="s">
        <v>87</v>
      </c>
      <c r="F312" s="204" t="s">
        <v>97</v>
      </c>
      <c r="G312" s="204"/>
      <c r="H312" s="204"/>
      <c r="I312" s="204"/>
      <c r="J312" s="204"/>
      <c r="K312" s="204" t="s">
        <v>98</v>
      </c>
      <c r="L312" s="206"/>
      <c r="M312" s="58"/>
      <c r="N312" s="159"/>
      <c r="O312" s="159"/>
      <c r="P312" s="159"/>
      <c r="Q312" s="159"/>
      <c r="R312" s="159"/>
      <c r="S312" s="159"/>
      <c r="T312" s="159"/>
      <c r="U312" s="159"/>
      <c r="V312" s="59"/>
    </row>
    <row r="313" spans="1:22" ht="17.25" hidden="1" customHeight="1" outlineLevel="1">
      <c r="A313" s="95"/>
      <c r="B313" s="223"/>
      <c r="C313" s="224"/>
      <c r="D313" s="224"/>
      <c r="E313" s="91">
        <v>27</v>
      </c>
      <c r="F313" s="205" t="s">
        <v>90</v>
      </c>
      <c r="G313" s="205"/>
      <c r="H313" s="205"/>
      <c r="I313" s="205"/>
      <c r="J313" s="205"/>
      <c r="K313" s="292" t="s">
        <v>113</v>
      </c>
      <c r="L313" s="293"/>
      <c r="M313" s="58"/>
      <c r="N313" s="159"/>
      <c r="O313" s="159"/>
      <c r="P313" s="159"/>
      <c r="Q313" s="159"/>
      <c r="R313" s="159"/>
      <c r="S313" s="159"/>
      <c r="T313" s="159"/>
      <c r="U313" s="159"/>
      <c r="V313" s="59"/>
    </row>
    <row r="314" spans="1:22" ht="17.25" hidden="1" customHeight="1" outlineLevel="1">
      <c r="A314" s="95"/>
      <c r="B314" s="223"/>
      <c r="C314" s="224"/>
      <c r="D314" s="224"/>
      <c r="E314" s="91">
        <v>33</v>
      </c>
      <c r="F314" s="205" t="s">
        <v>91</v>
      </c>
      <c r="G314" s="205"/>
      <c r="H314" s="205"/>
      <c r="I314" s="205"/>
      <c r="J314" s="205"/>
      <c r="K314" s="292" t="s">
        <v>113</v>
      </c>
      <c r="L314" s="293"/>
      <c r="M314" s="58"/>
      <c r="N314" s="159"/>
      <c r="O314" s="159"/>
      <c r="P314" s="159"/>
      <c r="Q314" s="159"/>
      <c r="R314" s="159"/>
      <c r="S314" s="159"/>
      <c r="T314" s="159"/>
      <c r="U314" s="159"/>
      <c r="V314" s="59"/>
    </row>
    <row r="315" spans="1:22" ht="17.25" hidden="1" customHeight="1" outlineLevel="1">
      <c r="A315" s="95"/>
      <c r="B315" s="223"/>
      <c r="C315" s="224"/>
      <c r="D315" s="224"/>
      <c r="E315" s="91">
        <v>35</v>
      </c>
      <c r="F315" s="205" t="s">
        <v>92</v>
      </c>
      <c r="G315" s="205"/>
      <c r="H315" s="205"/>
      <c r="I315" s="205"/>
      <c r="J315" s="205"/>
      <c r="K315" s="292" t="s">
        <v>113</v>
      </c>
      <c r="L315" s="293"/>
      <c r="M315" s="58"/>
      <c r="N315" s="159"/>
      <c r="O315" s="159"/>
      <c r="P315" s="159"/>
      <c r="Q315" s="159"/>
      <c r="R315" s="159"/>
      <c r="S315" s="159"/>
      <c r="T315" s="159"/>
      <c r="U315" s="159"/>
      <c r="V315" s="59"/>
    </row>
    <row r="316" spans="1:22" ht="17.25" hidden="1" customHeight="1" outlineLevel="1">
      <c r="A316" s="95"/>
      <c r="B316" s="223"/>
      <c r="C316" s="224"/>
      <c r="D316" s="224"/>
      <c r="E316" s="91" t="s">
        <v>88</v>
      </c>
      <c r="F316" s="205" t="s">
        <v>93</v>
      </c>
      <c r="G316" s="205"/>
      <c r="H316" s="205"/>
      <c r="I316" s="205"/>
      <c r="J316" s="205"/>
      <c r="K316" s="292" t="s">
        <v>113</v>
      </c>
      <c r="L316" s="293"/>
      <c r="M316" s="58"/>
      <c r="N316" s="159"/>
      <c r="O316" s="159"/>
      <c r="P316" s="159"/>
      <c r="Q316" s="159"/>
      <c r="R316" s="159"/>
      <c r="S316" s="159"/>
      <c r="T316" s="159"/>
      <c r="U316" s="159"/>
      <c r="V316" s="59"/>
    </row>
    <row r="317" spans="1:22" ht="17.25" hidden="1" customHeight="1" outlineLevel="1">
      <c r="A317" s="95"/>
      <c r="B317" s="223"/>
      <c r="C317" s="224"/>
      <c r="D317" s="224"/>
      <c r="E317" s="91">
        <v>36</v>
      </c>
      <c r="F317" s="205" t="s">
        <v>94</v>
      </c>
      <c r="G317" s="205"/>
      <c r="H317" s="205"/>
      <c r="I317" s="205"/>
      <c r="J317" s="205"/>
      <c r="K317" s="292" t="s">
        <v>113</v>
      </c>
      <c r="L317" s="293"/>
      <c r="M317" s="58"/>
      <c r="N317" s="159"/>
      <c r="O317" s="159"/>
      <c r="P317" s="159"/>
      <c r="Q317" s="159"/>
      <c r="R317" s="159"/>
      <c r="S317" s="159"/>
      <c r="T317" s="159"/>
      <c r="U317" s="159"/>
      <c r="V317" s="59"/>
    </row>
    <row r="318" spans="1:22" ht="17.25" hidden="1" customHeight="1" outlineLevel="1">
      <c r="A318" s="95"/>
      <c r="B318" s="223"/>
      <c r="C318" s="224"/>
      <c r="D318" s="224"/>
      <c r="E318" s="91">
        <v>38</v>
      </c>
      <c r="F318" s="205" t="s">
        <v>95</v>
      </c>
      <c r="G318" s="205"/>
      <c r="H318" s="205"/>
      <c r="I318" s="205"/>
      <c r="J318" s="205"/>
      <c r="K318" s="292" t="s">
        <v>113</v>
      </c>
      <c r="L318" s="293"/>
      <c r="M318" s="58"/>
      <c r="N318" s="159"/>
      <c r="O318" s="159"/>
      <c r="P318" s="159"/>
      <c r="Q318" s="159"/>
      <c r="R318" s="159"/>
      <c r="S318" s="159"/>
      <c r="T318" s="159"/>
      <c r="U318" s="159"/>
      <c r="V318" s="59"/>
    </row>
    <row r="319" spans="1:22" ht="17.25" hidden="1" customHeight="1" outlineLevel="1">
      <c r="A319" s="95"/>
      <c r="B319" s="223"/>
      <c r="C319" s="224"/>
      <c r="D319" s="224"/>
      <c r="E319" s="91" t="s">
        <v>89</v>
      </c>
      <c r="F319" s="205" t="s">
        <v>96</v>
      </c>
      <c r="G319" s="205"/>
      <c r="H319" s="205"/>
      <c r="I319" s="205"/>
      <c r="J319" s="205"/>
      <c r="K319" s="292" t="s">
        <v>113</v>
      </c>
      <c r="L319" s="293"/>
      <c r="M319" s="58"/>
      <c r="N319" s="159"/>
      <c r="O319" s="159"/>
      <c r="P319" s="159"/>
      <c r="Q319" s="159"/>
      <c r="R319" s="159"/>
      <c r="S319" s="159"/>
      <c r="T319" s="159"/>
      <c r="U319" s="159"/>
      <c r="V319" s="59"/>
    </row>
    <row r="320" spans="1:22" ht="17.25" hidden="1" customHeight="1" outlineLevel="1">
      <c r="A320" s="95"/>
      <c r="B320" s="225"/>
      <c r="C320" s="226"/>
      <c r="D320" s="226"/>
      <c r="E320" s="92">
        <v>62</v>
      </c>
      <c r="F320" s="220" t="s">
        <v>99</v>
      </c>
      <c r="G320" s="220"/>
      <c r="H320" s="220"/>
      <c r="I320" s="220"/>
      <c r="J320" s="220"/>
      <c r="K320" s="207" t="s">
        <v>100</v>
      </c>
      <c r="L320" s="208"/>
      <c r="M320" s="60"/>
      <c r="N320" s="160"/>
      <c r="O320" s="160"/>
      <c r="P320" s="160"/>
      <c r="Q320" s="160"/>
      <c r="R320" s="160"/>
      <c r="S320" s="160"/>
      <c r="T320" s="160"/>
      <c r="U320" s="160"/>
      <c r="V320" s="62"/>
    </row>
    <row r="321" spans="1:22" ht="31.5" hidden="1" customHeight="1" outlineLevel="1">
      <c r="A321" s="95"/>
      <c r="B321" s="215" t="s">
        <v>68</v>
      </c>
      <c r="C321" s="216"/>
      <c r="D321" s="216"/>
      <c r="E321" s="241" t="s">
        <v>101</v>
      </c>
      <c r="F321" s="242"/>
      <c r="G321" s="242"/>
      <c r="H321" s="242"/>
      <c r="I321" s="242"/>
      <c r="J321" s="242"/>
      <c r="K321" s="242"/>
      <c r="L321" s="242"/>
      <c r="M321" s="242"/>
      <c r="N321" s="242"/>
      <c r="O321" s="242"/>
      <c r="P321" s="242"/>
      <c r="Q321" s="242"/>
      <c r="R321" s="242"/>
      <c r="S321" s="242"/>
      <c r="T321" s="242"/>
      <c r="U321" s="242"/>
      <c r="V321" s="243"/>
    </row>
    <row r="322" spans="1:22" ht="59.25" hidden="1" customHeight="1" outlineLevel="1" thickBot="1">
      <c r="A322" s="95"/>
      <c r="B322" s="209" t="s">
        <v>69</v>
      </c>
      <c r="C322" s="210"/>
      <c r="D322" s="210"/>
      <c r="E322" s="196" t="s">
        <v>86</v>
      </c>
      <c r="F322" s="197"/>
      <c r="G322" s="197"/>
      <c r="H322" s="197"/>
      <c r="I322" s="197"/>
      <c r="J322" s="197"/>
      <c r="K322" s="197"/>
      <c r="L322" s="197"/>
      <c r="M322" s="197"/>
      <c r="N322" s="197"/>
      <c r="O322" s="197"/>
      <c r="P322" s="197"/>
      <c r="Q322" s="197"/>
      <c r="R322" s="197"/>
      <c r="S322" s="197"/>
      <c r="T322" s="197"/>
      <c r="U322" s="197"/>
      <c r="V322" s="198"/>
    </row>
    <row r="323" spans="1:22" ht="14.25" hidden="1" customHeight="1" collapsed="1">
      <c r="A323" s="95"/>
      <c r="B323" s="131"/>
      <c r="C323" s="132"/>
      <c r="D323" s="132"/>
      <c r="E323" s="133"/>
      <c r="F323" s="159"/>
      <c r="G323" s="159"/>
      <c r="H323" s="159"/>
      <c r="I323" s="159"/>
      <c r="J323" s="159"/>
      <c r="K323" s="159"/>
      <c r="L323" s="159"/>
      <c r="M323" s="159"/>
      <c r="N323" s="159"/>
      <c r="O323" s="159"/>
      <c r="P323" s="159"/>
      <c r="Q323" s="159"/>
      <c r="R323" s="159"/>
      <c r="S323" s="159"/>
      <c r="T323" s="159"/>
      <c r="U323" s="159"/>
      <c r="V323" s="159"/>
    </row>
    <row r="324" spans="1:22" ht="74.25" hidden="1" customHeight="1" outlineLevel="1" thickBot="1">
      <c r="A324" s="95"/>
      <c r="B324" s="233" t="s">
        <v>66</v>
      </c>
      <c r="C324" s="234"/>
      <c r="D324" s="234"/>
      <c r="E324" s="277" t="s">
        <v>128</v>
      </c>
      <c r="F324" s="278"/>
      <c r="G324" s="278"/>
      <c r="H324" s="278"/>
      <c r="I324" s="278"/>
      <c r="J324" s="278"/>
      <c r="K324" s="278"/>
      <c r="L324" s="278"/>
      <c r="M324" s="278"/>
      <c r="N324" s="278"/>
      <c r="O324" s="278"/>
      <c r="P324" s="278"/>
      <c r="Q324" s="278"/>
      <c r="R324" s="278"/>
      <c r="S324" s="278"/>
      <c r="T324" s="278"/>
      <c r="U324" s="278"/>
      <c r="V324" s="279"/>
    </row>
    <row r="325" spans="1:22" ht="63.75" hidden="1" customHeight="1" outlineLevel="1">
      <c r="A325" s="95"/>
      <c r="B325" s="201" t="s">
        <v>81</v>
      </c>
      <c r="C325" s="202"/>
      <c r="D325" s="203"/>
      <c r="E325" s="238" t="s">
        <v>129</v>
      </c>
      <c r="F325" s="239"/>
      <c r="G325" s="239"/>
      <c r="H325" s="239"/>
      <c r="I325" s="239"/>
      <c r="J325" s="239"/>
      <c r="K325" s="239"/>
      <c r="L325" s="239"/>
      <c r="M325" s="239"/>
      <c r="N325" s="239"/>
      <c r="O325" s="239"/>
      <c r="P325" s="239"/>
      <c r="Q325" s="239"/>
      <c r="R325" s="239"/>
      <c r="S325" s="239"/>
      <c r="T325" s="239"/>
      <c r="U325" s="239"/>
      <c r="V325" s="240"/>
    </row>
    <row r="326" spans="1:22" ht="105.75" hidden="1" customHeight="1" outlineLevel="1">
      <c r="A326" s="95"/>
      <c r="B326" s="215" t="s">
        <v>82</v>
      </c>
      <c r="C326" s="216"/>
      <c r="D326" s="216"/>
      <c r="E326" s="241" t="s">
        <v>130</v>
      </c>
      <c r="F326" s="280"/>
      <c r="G326" s="280"/>
      <c r="H326" s="280"/>
      <c r="I326" s="280"/>
      <c r="J326" s="280"/>
      <c r="K326" s="280"/>
      <c r="L326" s="280"/>
      <c r="M326" s="280"/>
      <c r="N326" s="280"/>
      <c r="O326" s="280"/>
      <c r="P326" s="280"/>
      <c r="Q326" s="280"/>
      <c r="R326" s="280"/>
      <c r="S326" s="280"/>
      <c r="T326" s="280"/>
      <c r="U326" s="280"/>
      <c r="V326" s="281"/>
    </row>
    <row r="327" spans="1:22" ht="43.5" hidden="1" customHeight="1" outlineLevel="1">
      <c r="A327" s="95"/>
      <c r="B327" s="221" t="s">
        <v>67</v>
      </c>
      <c r="C327" s="222"/>
      <c r="D327" s="222"/>
      <c r="E327" s="244" t="s">
        <v>85</v>
      </c>
      <c r="F327" s="245"/>
      <c r="G327" s="245"/>
      <c r="H327" s="245"/>
      <c r="I327" s="245"/>
      <c r="J327" s="245"/>
      <c r="K327" s="245"/>
      <c r="L327" s="245"/>
      <c r="M327" s="245"/>
      <c r="N327" s="245"/>
      <c r="O327" s="245"/>
      <c r="P327" s="245"/>
      <c r="Q327" s="245"/>
      <c r="R327" s="245"/>
      <c r="S327" s="245"/>
      <c r="T327" s="245"/>
      <c r="U327" s="245"/>
      <c r="V327" s="246"/>
    </row>
    <row r="328" spans="1:22" ht="17.25" hidden="1" customHeight="1" outlineLevel="1">
      <c r="A328" s="95"/>
      <c r="B328" s="223"/>
      <c r="C328" s="224"/>
      <c r="D328" s="224"/>
      <c r="E328" s="90" t="s">
        <v>87</v>
      </c>
      <c r="F328" s="204" t="s">
        <v>97</v>
      </c>
      <c r="G328" s="204"/>
      <c r="H328" s="204"/>
      <c r="I328" s="204"/>
      <c r="J328" s="204"/>
      <c r="K328" s="204" t="s">
        <v>98</v>
      </c>
      <c r="L328" s="206"/>
      <c r="M328" s="58"/>
      <c r="N328" s="159"/>
      <c r="O328" s="159"/>
      <c r="P328" s="159"/>
      <c r="Q328" s="159"/>
      <c r="R328" s="159"/>
      <c r="S328" s="159"/>
      <c r="T328" s="159"/>
      <c r="U328" s="159"/>
      <c r="V328" s="59"/>
    </row>
    <row r="329" spans="1:22" ht="17.25" hidden="1" customHeight="1" outlineLevel="1">
      <c r="A329" s="95"/>
      <c r="B329" s="223"/>
      <c r="C329" s="224"/>
      <c r="D329" s="224"/>
      <c r="E329" s="91">
        <v>27</v>
      </c>
      <c r="F329" s="205" t="s">
        <v>90</v>
      </c>
      <c r="G329" s="205"/>
      <c r="H329" s="205"/>
      <c r="I329" s="205"/>
      <c r="J329" s="205"/>
      <c r="K329" s="296" t="s">
        <v>113</v>
      </c>
      <c r="L329" s="297"/>
      <c r="M329" s="58"/>
      <c r="N329" s="159"/>
      <c r="O329" s="159"/>
      <c r="P329" s="159"/>
      <c r="Q329" s="159"/>
      <c r="R329" s="159"/>
      <c r="S329" s="159"/>
      <c r="T329" s="159"/>
      <c r="U329" s="159"/>
      <c r="V329" s="59"/>
    </row>
    <row r="330" spans="1:22" ht="17.25" hidden="1" customHeight="1" outlineLevel="1">
      <c r="A330" s="95"/>
      <c r="B330" s="223"/>
      <c r="C330" s="224"/>
      <c r="D330" s="224"/>
      <c r="E330" s="91">
        <v>33</v>
      </c>
      <c r="F330" s="205" t="s">
        <v>91</v>
      </c>
      <c r="G330" s="205"/>
      <c r="H330" s="205"/>
      <c r="I330" s="205"/>
      <c r="J330" s="205"/>
      <c r="K330" s="296" t="s">
        <v>113</v>
      </c>
      <c r="L330" s="297"/>
      <c r="M330" s="58"/>
      <c r="N330" s="159"/>
      <c r="O330" s="159"/>
      <c r="P330" s="159"/>
      <c r="Q330" s="159"/>
      <c r="R330" s="159"/>
      <c r="S330" s="159"/>
      <c r="T330" s="159"/>
      <c r="U330" s="159"/>
      <c r="V330" s="59"/>
    </row>
    <row r="331" spans="1:22" ht="17.25" hidden="1" customHeight="1" outlineLevel="1">
      <c r="A331" s="95"/>
      <c r="B331" s="223"/>
      <c r="C331" s="224"/>
      <c r="D331" s="224"/>
      <c r="E331" s="91">
        <v>35</v>
      </c>
      <c r="F331" s="205" t="s">
        <v>92</v>
      </c>
      <c r="G331" s="205"/>
      <c r="H331" s="205"/>
      <c r="I331" s="205"/>
      <c r="J331" s="205"/>
      <c r="K331" s="296" t="s">
        <v>113</v>
      </c>
      <c r="L331" s="297"/>
      <c r="M331" s="58"/>
      <c r="N331" s="159"/>
      <c r="O331" s="159"/>
      <c r="P331" s="159"/>
      <c r="Q331" s="159"/>
      <c r="R331" s="159"/>
      <c r="S331" s="159"/>
      <c r="T331" s="159"/>
      <c r="U331" s="159"/>
      <c r="V331" s="59"/>
    </row>
    <row r="332" spans="1:22" ht="17.25" hidden="1" customHeight="1" outlineLevel="1">
      <c r="A332" s="95"/>
      <c r="B332" s="223"/>
      <c r="C332" s="224"/>
      <c r="D332" s="224"/>
      <c r="E332" s="91" t="s">
        <v>88</v>
      </c>
      <c r="F332" s="205" t="s">
        <v>93</v>
      </c>
      <c r="G332" s="205"/>
      <c r="H332" s="205"/>
      <c r="I332" s="205"/>
      <c r="J332" s="205"/>
      <c r="K332" s="296" t="s">
        <v>113</v>
      </c>
      <c r="L332" s="297"/>
      <c r="M332" s="58" t="s">
        <v>131</v>
      </c>
      <c r="N332" s="159"/>
      <c r="O332" s="159"/>
      <c r="P332" s="159"/>
      <c r="Q332" s="159"/>
      <c r="R332" s="159"/>
      <c r="S332" s="159"/>
      <c r="T332" s="159"/>
      <c r="U332" s="159"/>
      <c r="V332" s="59"/>
    </row>
    <row r="333" spans="1:22" ht="17.25" hidden="1" customHeight="1" outlineLevel="1">
      <c r="A333" s="95"/>
      <c r="B333" s="223"/>
      <c r="C333" s="224"/>
      <c r="D333" s="224"/>
      <c r="E333" s="91">
        <v>36</v>
      </c>
      <c r="F333" s="205" t="s">
        <v>94</v>
      </c>
      <c r="G333" s="205"/>
      <c r="H333" s="205"/>
      <c r="I333" s="205"/>
      <c r="J333" s="205"/>
      <c r="K333" s="296" t="s">
        <v>113</v>
      </c>
      <c r="L333" s="297"/>
      <c r="M333" s="58"/>
      <c r="N333" s="159"/>
      <c r="O333" s="159"/>
      <c r="P333" s="159"/>
      <c r="Q333" s="159"/>
      <c r="R333" s="159"/>
      <c r="S333" s="159"/>
      <c r="T333" s="159"/>
      <c r="U333" s="159"/>
      <c r="V333" s="59"/>
    </row>
    <row r="334" spans="1:22" ht="17.25" hidden="1" customHeight="1" outlineLevel="1">
      <c r="A334" s="95"/>
      <c r="B334" s="223"/>
      <c r="C334" s="224"/>
      <c r="D334" s="224"/>
      <c r="E334" s="91">
        <v>38</v>
      </c>
      <c r="F334" s="205" t="s">
        <v>95</v>
      </c>
      <c r="G334" s="205"/>
      <c r="H334" s="205"/>
      <c r="I334" s="205"/>
      <c r="J334" s="205"/>
      <c r="K334" s="296" t="s">
        <v>113</v>
      </c>
      <c r="L334" s="297"/>
      <c r="M334" s="58"/>
      <c r="N334" s="159"/>
      <c r="O334" s="159"/>
      <c r="P334" s="159"/>
      <c r="Q334" s="159"/>
      <c r="R334" s="159"/>
      <c r="S334" s="159"/>
      <c r="T334" s="159"/>
      <c r="U334" s="159"/>
      <c r="V334" s="59"/>
    </row>
    <row r="335" spans="1:22" ht="17.25" hidden="1" customHeight="1" outlineLevel="1">
      <c r="A335" s="95"/>
      <c r="B335" s="223"/>
      <c r="C335" s="224"/>
      <c r="D335" s="224"/>
      <c r="E335" s="91" t="s">
        <v>89</v>
      </c>
      <c r="F335" s="205" t="s">
        <v>96</v>
      </c>
      <c r="G335" s="205"/>
      <c r="H335" s="205"/>
      <c r="I335" s="205"/>
      <c r="J335" s="205"/>
      <c r="K335" s="296" t="s">
        <v>113</v>
      </c>
      <c r="L335" s="297"/>
      <c r="M335" s="58"/>
      <c r="N335" s="159"/>
      <c r="O335" s="159"/>
      <c r="P335" s="159"/>
      <c r="Q335" s="159"/>
      <c r="R335" s="159"/>
      <c r="S335" s="159"/>
      <c r="T335" s="159"/>
      <c r="U335" s="159"/>
      <c r="V335" s="59"/>
    </row>
    <row r="336" spans="1:22" ht="17.25" hidden="1" customHeight="1" outlineLevel="1">
      <c r="A336" s="95"/>
      <c r="B336" s="225"/>
      <c r="C336" s="226"/>
      <c r="D336" s="226"/>
      <c r="E336" s="92">
        <v>62</v>
      </c>
      <c r="F336" s="220" t="s">
        <v>99</v>
      </c>
      <c r="G336" s="220"/>
      <c r="H336" s="220"/>
      <c r="I336" s="220"/>
      <c r="J336" s="220"/>
      <c r="K336" s="298" t="s">
        <v>113</v>
      </c>
      <c r="L336" s="299"/>
      <c r="M336" s="60"/>
      <c r="N336" s="160"/>
      <c r="O336" s="160"/>
      <c r="P336" s="160"/>
      <c r="Q336" s="160"/>
      <c r="R336" s="160"/>
      <c r="S336" s="160"/>
      <c r="T336" s="160"/>
      <c r="U336" s="160"/>
      <c r="V336" s="62"/>
    </row>
    <row r="337" spans="1:22" ht="31.5" hidden="1" customHeight="1" outlineLevel="1">
      <c r="A337" s="95"/>
      <c r="B337" s="215" t="s">
        <v>68</v>
      </c>
      <c r="C337" s="216"/>
      <c r="D337" s="216"/>
      <c r="E337" s="241" t="s">
        <v>101</v>
      </c>
      <c r="F337" s="242"/>
      <c r="G337" s="242"/>
      <c r="H337" s="242"/>
      <c r="I337" s="242"/>
      <c r="J337" s="242"/>
      <c r="K337" s="291"/>
      <c r="L337" s="291"/>
      <c r="M337" s="242"/>
      <c r="N337" s="242"/>
      <c r="O337" s="242"/>
      <c r="P337" s="242"/>
      <c r="Q337" s="242"/>
      <c r="R337" s="242"/>
      <c r="S337" s="242"/>
      <c r="T337" s="242"/>
      <c r="U337" s="242"/>
      <c r="V337" s="243"/>
    </row>
    <row r="338" spans="1:22" ht="59.25" hidden="1" customHeight="1" outlineLevel="1" thickBot="1">
      <c r="A338" s="95"/>
      <c r="B338" s="209" t="s">
        <v>69</v>
      </c>
      <c r="C338" s="210"/>
      <c r="D338" s="210"/>
      <c r="E338" s="196" t="s">
        <v>86</v>
      </c>
      <c r="F338" s="197"/>
      <c r="G338" s="197"/>
      <c r="H338" s="197"/>
      <c r="I338" s="197"/>
      <c r="J338" s="197"/>
      <c r="K338" s="197"/>
      <c r="L338" s="197"/>
      <c r="M338" s="197"/>
      <c r="N338" s="197"/>
      <c r="O338" s="197"/>
      <c r="P338" s="197"/>
      <c r="Q338" s="197"/>
      <c r="R338" s="197"/>
      <c r="S338" s="197"/>
      <c r="T338" s="197"/>
      <c r="U338" s="197"/>
      <c r="V338" s="198"/>
    </row>
    <row r="339" spans="1:22" ht="14.25" hidden="1" customHeight="1" collapsed="1">
      <c r="A339" s="95"/>
      <c r="B339" s="131"/>
      <c r="C339" s="132"/>
      <c r="D339" s="132"/>
      <c r="E339" s="133"/>
      <c r="F339" s="159"/>
      <c r="G339" s="159"/>
      <c r="H339" s="159"/>
      <c r="I339" s="159"/>
      <c r="J339" s="159"/>
      <c r="K339" s="159"/>
      <c r="L339" s="159"/>
      <c r="M339" s="159"/>
      <c r="N339" s="159"/>
      <c r="O339" s="159"/>
      <c r="P339" s="159"/>
      <c r="Q339" s="159"/>
      <c r="R339" s="159"/>
      <c r="S339" s="159"/>
      <c r="T339" s="159"/>
      <c r="U339" s="159"/>
      <c r="V339" s="159"/>
    </row>
    <row r="340" spans="1:22" ht="74.25" hidden="1" customHeight="1" outlineLevel="1" thickBot="1">
      <c r="A340" s="95"/>
      <c r="B340" s="233" t="s">
        <v>66</v>
      </c>
      <c r="C340" s="234"/>
      <c r="D340" s="234"/>
      <c r="E340" s="277" t="s">
        <v>132</v>
      </c>
      <c r="F340" s="278"/>
      <c r="G340" s="278"/>
      <c r="H340" s="278"/>
      <c r="I340" s="278"/>
      <c r="J340" s="278"/>
      <c r="K340" s="278"/>
      <c r="L340" s="278"/>
      <c r="M340" s="278"/>
      <c r="N340" s="278"/>
      <c r="O340" s="278"/>
      <c r="P340" s="278"/>
      <c r="Q340" s="278"/>
      <c r="R340" s="278"/>
      <c r="S340" s="278"/>
      <c r="T340" s="278"/>
      <c r="U340" s="278"/>
      <c r="V340" s="279"/>
    </row>
    <row r="341" spans="1:22" ht="63.75" hidden="1" customHeight="1" outlineLevel="1">
      <c r="A341" s="95"/>
      <c r="B341" s="201" t="s">
        <v>81</v>
      </c>
      <c r="C341" s="202"/>
      <c r="D341" s="203"/>
      <c r="E341" s="238" t="s">
        <v>133</v>
      </c>
      <c r="F341" s="239"/>
      <c r="G341" s="239"/>
      <c r="H341" s="239"/>
      <c r="I341" s="239"/>
      <c r="J341" s="239"/>
      <c r="K341" s="239"/>
      <c r="L341" s="239"/>
      <c r="M341" s="239"/>
      <c r="N341" s="239"/>
      <c r="O341" s="239"/>
      <c r="P341" s="239"/>
      <c r="Q341" s="239"/>
      <c r="R341" s="239"/>
      <c r="S341" s="239"/>
      <c r="T341" s="239"/>
      <c r="U341" s="239"/>
      <c r="V341" s="240"/>
    </row>
    <row r="342" spans="1:22" ht="105.75" hidden="1" customHeight="1" outlineLevel="1">
      <c r="A342" s="95"/>
      <c r="B342" s="215" t="s">
        <v>82</v>
      </c>
      <c r="C342" s="216"/>
      <c r="D342" s="216"/>
      <c r="E342" s="241" t="s">
        <v>134</v>
      </c>
      <c r="F342" s="280"/>
      <c r="G342" s="280"/>
      <c r="H342" s="280"/>
      <c r="I342" s="280"/>
      <c r="J342" s="280"/>
      <c r="K342" s="280"/>
      <c r="L342" s="280"/>
      <c r="M342" s="280"/>
      <c r="N342" s="280"/>
      <c r="O342" s="280"/>
      <c r="P342" s="280"/>
      <c r="Q342" s="280"/>
      <c r="R342" s="280"/>
      <c r="S342" s="280"/>
      <c r="T342" s="280"/>
      <c r="U342" s="280"/>
      <c r="V342" s="281"/>
    </row>
    <row r="343" spans="1:22" ht="43.5" hidden="1" customHeight="1" outlineLevel="1">
      <c r="A343" s="95"/>
      <c r="B343" s="221" t="s">
        <v>67</v>
      </c>
      <c r="C343" s="222"/>
      <c r="D343" s="222"/>
      <c r="E343" s="244" t="s">
        <v>85</v>
      </c>
      <c r="F343" s="245"/>
      <c r="G343" s="245"/>
      <c r="H343" s="245"/>
      <c r="I343" s="245"/>
      <c r="J343" s="245"/>
      <c r="K343" s="245"/>
      <c r="L343" s="245"/>
      <c r="M343" s="245"/>
      <c r="N343" s="245"/>
      <c r="O343" s="245"/>
      <c r="P343" s="245"/>
      <c r="Q343" s="245"/>
      <c r="R343" s="245"/>
      <c r="S343" s="245"/>
      <c r="T343" s="245"/>
      <c r="U343" s="245"/>
      <c r="V343" s="246"/>
    </row>
    <row r="344" spans="1:22" ht="17.25" hidden="1" customHeight="1" outlineLevel="1">
      <c r="A344" s="95"/>
      <c r="B344" s="223"/>
      <c r="C344" s="224"/>
      <c r="D344" s="224"/>
      <c r="E344" s="90" t="s">
        <v>87</v>
      </c>
      <c r="F344" s="204" t="s">
        <v>97</v>
      </c>
      <c r="G344" s="204"/>
      <c r="H344" s="204"/>
      <c r="I344" s="204"/>
      <c r="J344" s="204"/>
      <c r="K344" s="204" t="s">
        <v>98</v>
      </c>
      <c r="L344" s="206"/>
      <c r="M344" s="58"/>
      <c r="N344" s="159"/>
      <c r="O344" s="159"/>
      <c r="P344" s="159"/>
      <c r="Q344" s="159"/>
      <c r="R344" s="159"/>
      <c r="S344" s="159"/>
      <c r="T344" s="159"/>
      <c r="U344" s="159"/>
      <c r="V344" s="59"/>
    </row>
    <row r="345" spans="1:22" ht="17.25" hidden="1" customHeight="1" outlineLevel="1">
      <c r="A345" s="95"/>
      <c r="B345" s="223"/>
      <c r="C345" s="224"/>
      <c r="D345" s="224"/>
      <c r="E345" s="91">
        <v>27</v>
      </c>
      <c r="F345" s="205" t="s">
        <v>90</v>
      </c>
      <c r="G345" s="205"/>
      <c r="H345" s="205"/>
      <c r="I345" s="205"/>
      <c r="J345" s="205"/>
      <c r="K345" s="287" t="s">
        <v>114</v>
      </c>
      <c r="L345" s="288"/>
      <c r="M345" s="58"/>
      <c r="N345" s="159"/>
      <c r="O345" s="159"/>
      <c r="P345" s="159"/>
      <c r="Q345" s="159"/>
      <c r="R345" s="159"/>
      <c r="S345" s="159"/>
      <c r="T345" s="159"/>
      <c r="U345" s="159"/>
      <c r="V345" s="59"/>
    </row>
    <row r="346" spans="1:22" ht="17.25" hidden="1" customHeight="1" outlineLevel="1">
      <c r="A346" s="95"/>
      <c r="B346" s="223"/>
      <c r="C346" s="224"/>
      <c r="D346" s="224"/>
      <c r="E346" s="91">
        <v>33</v>
      </c>
      <c r="F346" s="205" t="s">
        <v>91</v>
      </c>
      <c r="G346" s="205"/>
      <c r="H346" s="205"/>
      <c r="I346" s="205"/>
      <c r="J346" s="205"/>
      <c r="K346" s="287" t="s">
        <v>114</v>
      </c>
      <c r="L346" s="288"/>
      <c r="M346" s="58"/>
      <c r="N346" s="159"/>
      <c r="O346" s="159"/>
      <c r="P346" s="159"/>
      <c r="Q346" s="159"/>
      <c r="R346" s="159"/>
      <c r="S346" s="159"/>
      <c r="T346" s="159"/>
      <c r="U346" s="159"/>
      <c r="V346" s="59"/>
    </row>
    <row r="347" spans="1:22" ht="17.25" hidden="1" customHeight="1" outlineLevel="1">
      <c r="A347" s="95"/>
      <c r="B347" s="223"/>
      <c r="C347" s="224"/>
      <c r="D347" s="224"/>
      <c r="E347" s="91">
        <v>35</v>
      </c>
      <c r="F347" s="205" t="s">
        <v>92</v>
      </c>
      <c r="G347" s="205"/>
      <c r="H347" s="205"/>
      <c r="I347" s="205"/>
      <c r="J347" s="205"/>
      <c r="K347" s="207" t="s">
        <v>100</v>
      </c>
      <c r="L347" s="208"/>
      <c r="M347" s="58"/>
      <c r="N347" s="159"/>
      <c r="O347" s="159"/>
      <c r="P347" s="159"/>
      <c r="Q347" s="159"/>
      <c r="R347" s="159"/>
      <c r="S347" s="159"/>
      <c r="T347" s="159"/>
      <c r="U347" s="159"/>
      <c r="V347" s="59"/>
    </row>
    <row r="348" spans="1:22" ht="17.25" hidden="1" customHeight="1" outlineLevel="1">
      <c r="A348" s="95"/>
      <c r="B348" s="223"/>
      <c r="C348" s="224"/>
      <c r="D348" s="224"/>
      <c r="E348" s="91" t="s">
        <v>88</v>
      </c>
      <c r="F348" s="205" t="s">
        <v>93</v>
      </c>
      <c r="G348" s="205"/>
      <c r="H348" s="205"/>
      <c r="I348" s="205"/>
      <c r="J348" s="205"/>
      <c r="K348" s="207" t="s">
        <v>100</v>
      </c>
      <c r="L348" s="208"/>
      <c r="M348" s="58"/>
      <c r="N348" s="159"/>
      <c r="O348" s="159"/>
      <c r="P348" s="159"/>
      <c r="Q348" s="159"/>
      <c r="R348" s="159"/>
      <c r="S348" s="159"/>
      <c r="T348" s="159"/>
      <c r="U348" s="159"/>
      <c r="V348" s="59"/>
    </row>
    <row r="349" spans="1:22" ht="17.25" hidden="1" customHeight="1" outlineLevel="1">
      <c r="A349" s="95"/>
      <c r="B349" s="223"/>
      <c r="C349" s="224"/>
      <c r="D349" s="224"/>
      <c r="E349" s="91">
        <v>36</v>
      </c>
      <c r="F349" s="205" t="s">
        <v>94</v>
      </c>
      <c r="G349" s="205"/>
      <c r="H349" s="205"/>
      <c r="I349" s="205"/>
      <c r="J349" s="205"/>
      <c r="K349" s="287" t="s">
        <v>114</v>
      </c>
      <c r="L349" s="288"/>
      <c r="M349" s="58"/>
      <c r="N349" s="159"/>
      <c r="O349" s="159"/>
      <c r="P349" s="159"/>
      <c r="Q349" s="159"/>
      <c r="R349" s="159"/>
      <c r="S349" s="159"/>
      <c r="T349" s="159"/>
      <c r="U349" s="159"/>
      <c r="V349" s="59"/>
    </row>
    <row r="350" spans="1:22" ht="17.25" hidden="1" customHeight="1" outlineLevel="1">
      <c r="A350" s="95"/>
      <c r="B350" s="223"/>
      <c r="C350" s="224"/>
      <c r="D350" s="224"/>
      <c r="E350" s="91">
        <v>38</v>
      </c>
      <c r="F350" s="205" t="s">
        <v>95</v>
      </c>
      <c r="G350" s="205"/>
      <c r="H350" s="205"/>
      <c r="I350" s="205"/>
      <c r="J350" s="205"/>
      <c r="K350" s="207" t="s">
        <v>100</v>
      </c>
      <c r="L350" s="208"/>
      <c r="M350" s="58"/>
      <c r="N350" s="159"/>
      <c r="O350" s="159"/>
      <c r="P350" s="159"/>
      <c r="Q350" s="159"/>
      <c r="R350" s="159"/>
      <c r="S350" s="159"/>
      <c r="T350" s="159"/>
      <c r="U350" s="159"/>
      <c r="V350" s="59"/>
    </row>
    <row r="351" spans="1:22" ht="17.25" hidden="1" customHeight="1" outlineLevel="1">
      <c r="A351" s="95"/>
      <c r="B351" s="223"/>
      <c r="C351" s="224"/>
      <c r="D351" s="224"/>
      <c r="E351" s="91" t="s">
        <v>89</v>
      </c>
      <c r="F351" s="205" t="s">
        <v>96</v>
      </c>
      <c r="G351" s="205"/>
      <c r="H351" s="205"/>
      <c r="I351" s="205"/>
      <c r="J351" s="205"/>
      <c r="K351" s="207" t="s">
        <v>100</v>
      </c>
      <c r="L351" s="208"/>
      <c r="M351" s="58"/>
      <c r="N351" s="159"/>
      <c r="O351" s="159"/>
      <c r="P351" s="159"/>
      <c r="Q351" s="159"/>
      <c r="R351" s="159"/>
      <c r="S351" s="159"/>
      <c r="T351" s="159"/>
      <c r="U351" s="159"/>
      <c r="V351" s="59"/>
    </row>
    <row r="352" spans="1:22" ht="17.25" hidden="1" customHeight="1" outlineLevel="1">
      <c r="A352" s="95"/>
      <c r="B352" s="225"/>
      <c r="C352" s="226"/>
      <c r="D352" s="226"/>
      <c r="E352" s="92">
        <v>62</v>
      </c>
      <c r="F352" s="220" t="s">
        <v>99</v>
      </c>
      <c r="G352" s="220"/>
      <c r="H352" s="220"/>
      <c r="I352" s="220"/>
      <c r="J352" s="220"/>
      <c r="K352" s="207" t="s">
        <v>100</v>
      </c>
      <c r="L352" s="208"/>
      <c r="M352" s="60"/>
      <c r="N352" s="160"/>
      <c r="O352" s="160"/>
      <c r="P352" s="160"/>
      <c r="Q352" s="160"/>
      <c r="R352" s="160"/>
      <c r="S352" s="160"/>
      <c r="T352" s="160"/>
      <c r="U352" s="160"/>
      <c r="V352" s="62"/>
    </row>
    <row r="353" spans="1:22" ht="31.5" hidden="1" customHeight="1" outlineLevel="1">
      <c r="A353" s="95"/>
      <c r="B353" s="215" t="s">
        <v>68</v>
      </c>
      <c r="C353" s="216"/>
      <c r="D353" s="216"/>
      <c r="E353" s="241" t="s">
        <v>101</v>
      </c>
      <c r="F353" s="242"/>
      <c r="G353" s="242"/>
      <c r="H353" s="242"/>
      <c r="I353" s="242"/>
      <c r="J353" s="242"/>
      <c r="K353" s="242"/>
      <c r="L353" s="242"/>
      <c r="M353" s="242"/>
      <c r="N353" s="242"/>
      <c r="O353" s="242"/>
      <c r="P353" s="242"/>
      <c r="Q353" s="242"/>
      <c r="R353" s="242"/>
      <c r="S353" s="242"/>
      <c r="T353" s="242"/>
      <c r="U353" s="242"/>
      <c r="V353" s="243"/>
    </row>
    <row r="354" spans="1:22" ht="59.25" hidden="1" customHeight="1" outlineLevel="1" thickBot="1">
      <c r="A354" s="95"/>
      <c r="B354" s="209" t="s">
        <v>69</v>
      </c>
      <c r="C354" s="210"/>
      <c r="D354" s="210"/>
      <c r="E354" s="196" t="s">
        <v>86</v>
      </c>
      <c r="F354" s="197"/>
      <c r="G354" s="197"/>
      <c r="H354" s="197"/>
      <c r="I354" s="197"/>
      <c r="J354" s="197"/>
      <c r="K354" s="197"/>
      <c r="L354" s="197"/>
      <c r="M354" s="197"/>
      <c r="N354" s="197"/>
      <c r="O354" s="197"/>
      <c r="P354" s="197"/>
      <c r="Q354" s="197"/>
      <c r="R354" s="197"/>
      <c r="S354" s="197"/>
      <c r="T354" s="197"/>
      <c r="U354" s="197"/>
      <c r="V354" s="198"/>
    </row>
    <row r="355" spans="1:22" ht="14.25" hidden="1" customHeight="1" collapsed="1">
      <c r="A355" s="95"/>
      <c r="B355" s="131"/>
      <c r="C355" s="132"/>
      <c r="D355" s="132"/>
      <c r="E355" s="133"/>
      <c r="F355" s="159"/>
      <c r="G355" s="159"/>
      <c r="H355" s="159"/>
      <c r="I355" s="159"/>
      <c r="J355" s="159"/>
      <c r="K355" s="159"/>
      <c r="L355" s="159"/>
      <c r="M355" s="159"/>
      <c r="N355" s="159"/>
      <c r="O355" s="159"/>
      <c r="P355" s="159"/>
      <c r="Q355" s="159"/>
      <c r="R355" s="159"/>
      <c r="S355" s="159"/>
      <c r="T355" s="159"/>
      <c r="U355" s="159"/>
      <c r="V355" s="159"/>
    </row>
    <row r="356" spans="1:22" ht="74.25" hidden="1" customHeight="1" outlineLevel="2" thickBot="1">
      <c r="A356" s="95"/>
      <c r="B356" s="233" t="s">
        <v>66</v>
      </c>
      <c r="C356" s="234"/>
      <c r="D356" s="234"/>
      <c r="E356" s="277" t="s">
        <v>135</v>
      </c>
      <c r="F356" s="278"/>
      <c r="G356" s="278"/>
      <c r="H356" s="278"/>
      <c r="I356" s="278"/>
      <c r="J356" s="278"/>
      <c r="K356" s="278"/>
      <c r="L356" s="278"/>
      <c r="M356" s="278"/>
      <c r="N356" s="278"/>
      <c r="O356" s="278"/>
      <c r="P356" s="278"/>
      <c r="Q356" s="278"/>
      <c r="R356" s="278"/>
      <c r="S356" s="278"/>
      <c r="T356" s="278"/>
      <c r="U356" s="278"/>
      <c r="V356" s="279"/>
    </row>
    <row r="357" spans="1:22" ht="63.75" hidden="1" customHeight="1" outlineLevel="2">
      <c r="A357" s="95"/>
      <c r="B357" s="201" t="s">
        <v>81</v>
      </c>
      <c r="C357" s="202"/>
      <c r="D357" s="203"/>
      <c r="E357" s="238" t="s">
        <v>136</v>
      </c>
      <c r="F357" s="239"/>
      <c r="G357" s="239"/>
      <c r="H357" s="239"/>
      <c r="I357" s="239"/>
      <c r="J357" s="239"/>
      <c r="K357" s="239"/>
      <c r="L357" s="239"/>
      <c r="M357" s="239"/>
      <c r="N357" s="239"/>
      <c r="O357" s="239"/>
      <c r="P357" s="239"/>
      <c r="Q357" s="239"/>
      <c r="R357" s="239"/>
      <c r="S357" s="239"/>
      <c r="T357" s="239"/>
      <c r="U357" s="239"/>
      <c r="V357" s="240"/>
    </row>
    <row r="358" spans="1:22" ht="105.75" hidden="1" customHeight="1" outlineLevel="2">
      <c r="A358" s="95"/>
      <c r="B358" s="215" t="s">
        <v>82</v>
      </c>
      <c r="C358" s="216"/>
      <c r="D358" s="216"/>
      <c r="E358" s="241" t="s">
        <v>137</v>
      </c>
      <c r="F358" s="280"/>
      <c r="G358" s="280"/>
      <c r="H358" s="280"/>
      <c r="I358" s="280"/>
      <c r="J358" s="280"/>
      <c r="K358" s="280"/>
      <c r="L358" s="280"/>
      <c r="M358" s="280"/>
      <c r="N358" s="280"/>
      <c r="O358" s="280"/>
      <c r="P358" s="280"/>
      <c r="Q358" s="280"/>
      <c r="R358" s="280"/>
      <c r="S358" s="280"/>
      <c r="T358" s="280"/>
      <c r="U358" s="280"/>
      <c r="V358" s="281"/>
    </row>
    <row r="359" spans="1:22" ht="43.5" hidden="1" customHeight="1" outlineLevel="2">
      <c r="A359" s="95"/>
      <c r="B359" s="221" t="s">
        <v>67</v>
      </c>
      <c r="C359" s="222"/>
      <c r="D359" s="222"/>
      <c r="E359" s="244" t="s">
        <v>85</v>
      </c>
      <c r="F359" s="245"/>
      <c r="G359" s="245"/>
      <c r="H359" s="245"/>
      <c r="I359" s="245"/>
      <c r="J359" s="245"/>
      <c r="K359" s="245"/>
      <c r="L359" s="245"/>
      <c r="M359" s="245"/>
      <c r="N359" s="245"/>
      <c r="O359" s="245"/>
      <c r="P359" s="245"/>
      <c r="Q359" s="245"/>
      <c r="R359" s="245"/>
      <c r="S359" s="245"/>
      <c r="T359" s="245"/>
      <c r="U359" s="245"/>
      <c r="V359" s="246"/>
    </row>
    <row r="360" spans="1:22" ht="17.25" hidden="1" customHeight="1" outlineLevel="2">
      <c r="A360" s="95"/>
      <c r="B360" s="223"/>
      <c r="C360" s="224"/>
      <c r="D360" s="224"/>
      <c r="E360" s="90" t="s">
        <v>87</v>
      </c>
      <c r="F360" s="204" t="s">
        <v>97</v>
      </c>
      <c r="G360" s="204"/>
      <c r="H360" s="204"/>
      <c r="I360" s="204"/>
      <c r="J360" s="204"/>
      <c r="K360" s="204" t="s">
        <v>98</v>
      </c>
      <c r="L360" s="206"/>
      <c r="M360" s="58"/>
      <c r="N360" s="159"/>
      <c r="O360" s="159"/>
      <c r="P360" s="159"/>
      <c r="Q360" s="159"/>
      <c r="R360" s="159"/>
      <c r="S360" s="159"/>
      <c r="T360" s="159"/>
      <c r="U360" s="159"/>
      <c r="V360" s="59"/>
    </row>
    <row r="361" spans="1:22" ht="17.25" hidden="1" customHeight="1" outlineLevel="2">
      <c r="A361" s="95"/>
      <c r="B361" s="223"/>
      <c r="C361" s="224"/>
      <c r="D361" s="224"/>
      <c r="E361" s="91">
        <v>27</v>
      </c>
      <c r="F361" s="205" t="s">
        <v>90</v>
      </c>
      <c r="G361" s="205"/>
      <c r="H361" s="205"/>
      <c r="I361" s="205"/>
      <c r="J361" s="205"/>
      <c r="K361" s="287" t="s">
        <v>114</v>
      </c>
      <c r="L361" s="288"/>
      <c r="M361" s="58"/>
      <c r="N361" s="159"/>
      <c r="O361" s="159"/>
      <c r="P361" s="159"/>
      <c r="Q361" s="159"/>
      <c r="R361" s="159"/>
      <c r="S361" s="159"/>
      <c r="T361" s="159"/>
      <c r="U361" s="159"/>
      <c r="V361" s="59"/>
    </row>
    <row r="362" spans="1:22" ht="17.25" hidden="1" customHeight="1" outlineLevel="2">
      <c r="A362" s="95"/>
      <c r="B362" s="223"/>
      <c r="C362" s="224"/>
      <c r="D362" s="224"/>
      <c r="E362" s="91">
        <v>33</v>
      </c>
      <c r="F362" s="205" t="s">
        <v>91</v>
      </c>
      <c r="G362" s="205"/>
      <c r="H362" s="205"/>
      <c r="I362" s="205"/>
      <c r="J362" s="205"/>
      <c r="K362" s="287" t="s">
        <v>114</v>
      </c>
      <c r="L362" s="288"/>
      <c r="M362" s="58"/>
      <c r="N362" s="159"/>
      <c r="O362" s="159"/>
      <c r="P362" s="159"/>
      <c r="Q362" s="159"/>
      <c r="R362" s="159"/>
      <c r="S362" s="159"/>
      <c r="T362" s="159"/>
      <c r="U362" s="159"/>
      <c r="V362" s="59"/>
    </row>
    <row r="363" spans="1:22" ht="17.25" hidden="1" customHeight="1" outlineLevel="2">
      <c r="A363" s="95"/>
      <c r="B363" s="223"/>
      <c r="C363" s="224"/>
      <c r="D363" s="224"/>
      <c r="E363" s="91">
        <v>35</v>
      </c>
      <c r="F363" s="205" t="s">
        <v>92</v>
      </c>
      <c r="G363" s="205"/>
      <c r="H363" s="205"/>
      <c r="I363" s="205"/>
      <c r="J363" s="205"/>
      <c r="K363" s="287" t="s">
        <v>114</v>
      </c>
      <c r="L363" s="288"/>
      <c r="M363" s="58"/>
      <c r="N363" s="159"/>
      <c r="O363" s="159"/>
      <c r="P363" s="159"/>
      <c r="Q363" s="159"/>
      <c r="R363" s="159"/>
      <c r="S363" s="159"/>
      <c r="T363" s="159"/>
      <c r="U363" s="159"/>
      <c r="V363" s="59"/>
    </row>
    <row r="364" spans="1:22" ht="17.25" hidden="1" customHeight="1" outlineLevel="2">
      <c r="A364" s="95"/>
      <c r="B364" s="223"/>
      <c r="C364" s="224"/>
      <c r="D364" s="224"/>
      <c r="E364" s="91" t="s">
        <v>88</v>
      </c>
      <c r="F364" s="205" t="s">
        <v>93</v>
      </c>
      <c r="G364" s="205"/>
      <c r="H364" s="205"/>
      <c r="I364" s="205"/>
      <c r="J364" s="205"/>
      <c r="K364" s="287" t="s">
        <v>114</v>
      </c>
      <c r="L364" s="288"/>
      <c r="M364" s="58"/>
      <c r="N364" s="159"/>
      <c r="O364" s="159"/>
      <c r="P364" s="159"/>
      <c r="Q364" s="159"/>
      <c r="R364" s="159"/>
      <c r="S364" s="159"/>
      <c r="T364" s="159"/>
      <c r="U364" s="159"/>
      <c r="V364" s="59"/>
    </row>
    <row r="365" spans="1:22" ht="17.25" hidden="1" customHeight="1" outlineLevel="2">
      <c r="A365" s="95"/>
      <c r="B365" s="223"/>
      <c r="C365" s="224"/>
      <c r="D365" s="224"/>
      <c r="E365" s="91">
        <v>36</v>
      </c>
      <c r="F365" s="205" t="s">
        <v>94</v>
      </c>
      <c r="G365" s="205"/>
      <c r="H365" s="205"/>
      <c r="I365" s="205"/>
      <c r="J365" s="205"/>
      <c r="K365" s="287" t="s">
        <v>114</v>
      </c>
      <c r="L365" s="288"/>
      <c r="M365" s="58"/>
      <c r="N365" s="159"/>
      <c r="O365" s="159"/>
      <c r="P365" s="159"/>
      <c r="Q365" s="159"/>
      <c r="R365" s="159"/>
      <c r="S365" s="159"/>
      <c r="T365" s="159"/>
      <c r="U365" s="159"/>
      <c r="V365" s="59"/>
    </row>
    <row r="366" spans="1:22" ht="17.25" hidden="1" customHeight="1" outlineLevel="2">
      <c r="A366" s="95"/>
      <c r="B366" s="223"/>
      <c r="C366" s="224"/>
      <c r="D366" s="224"/>
      <c r="E366" s="91">
        <v>38</v>
      </c>
      <c r="F366" s="205" t="s">
        <v>95</v>
      </c>
      <c r="G366" s="205"/>
      <c r="H366" s="205"/>
      <c r="I366" s="205"/>
      <c r="J366" s="205"/>
      <c r="K366" s="287" t="s">
        <v>114</v>
      </c>
      <c r="L366" s="288"/>
      <c r="M366" s="58"/>
      <c r="N366" s="159"/>
      <c r="O366" s="159"/>
      <c r="P366" s="159"/>
      <c r="Q366" s="159"/>
      <c r="R366" s="159"/>
      <c r="S366" s="159"/>
      <c r="T366" s="159"/>
      <c r="U366" s="159"/>
      <c r="V366" s="59"/>
    </row>
    <row r="367" spans="1:22" ht="17.25" hidden="1" customHeight="1" outlineLevel="2">
      <c r="A367" s="95"/>
      <c r="B367" s="223"/>
      <c r="C367" s="224"/>
      <c r="D367" s="224"/>
      <c r="E367" s="91" t="s">
        <v>89</v>
      </c>
      <c r="F367" s="205" t="s">
        <v>96</v>
      </c>
      <c r="G367" s="205"/>
      <c r="H367" s="205"/>
      <c r="I367" s="205"/>
      <c r="J367" s="205"/>
      <c r="K367" s="287" t="s">
        <v>114</v>
      </c>
      <c r="L367" s="288"/>
      <c r="M367" s="58"/>
      <c r="N367" s="159"/>
      <c r="O367" s="159"/>
      <c r="P367" s="159"/>
      <c r="Q367" s="159"/>
      <c r="R367" s="159"/>
      <c r="S367" s="159"/>
      <c r="T367" s="159"/>
      <c r="U367" s="159"/>
      <c r="V367" s="59"/>
    </row>
    <row r="368" spans="1:22" ht="17.25" hidden="1" customHeight="1" outlineLevel="2">
      <c r="A368" s="95"/>
      <c r="B368" s="225"/>
      <c r="C368" s="226"/>
      <c r="D368" s="226"/>
      <c r="E368" s="92">
        <v>62</v>
      </c>
      <c r="F368" s="220" t="s">
        <v>99</v>
      </c>
      <c r="G368" s="220"/>
      <c r="H368" s="220"/>
      <c r="I368" s="220"/>
      <c r="J368" s="220"/>
      <c r="K368" s="287" t="s">
        <v>114</v>
      </c>
      <c r="L368" s="288"/>
      <c r="M368" s="60"/>
      <c r="N368" s="160"/>
      <c r="O368" s="160"/>
      <c r="P368" s="160"/>
      <c r="Q368" s="160"/>
      <c r="R368" s="160"/>
      <c r="S368" s="160"/>
      <c r="T368" s="160"/>
      <c r="U368" s="160"/>
      <c r="V368" s="62"/>
    </row>
    <row r="369" spans="1:22" ht="31.5" hidden="1" customHeight="1" outlineLevel="2">
      <c r="A369" s="95"/>
      <c r="B369" s="215" t="s">
        <v>68</v>
      </c>
      <c r="C369" s="216"/>
      <c r="D369" s="216"/>
      <c r="E369" s="241" t="s">
        <v>101</v>
      </c>
      <c r="F369" s="242"/>
      <c r="G369" s="242"/>
      <c r="H369" s="242"/>
      <c r="I369" s="242"/>
      <c r="J369" s="242"/>
      <c r="K369" s="242"/>
      <c r="L369" s="242"/>
      <c r="M369" s="242"/>
      <c r="N369" s="242"/>
      <c r="O369" s="242"/>
      <c r="P369" s="242"/>
      <c r="Q369" s="242"/>
      <c r="R369" s="242"/>
      <c r="S369" s="242"/>
      <c r="T369" s="242"/>
      <c r="U369" s="242"/>
      <c r="V369" s="243"/>
    </row>
    <row r="370" spans="1:22" ht="59.25" hidden="1" customHeight="1" outlineLevel="2" thickBot="1">
      <c r="A370" s="95"/>
      <c r="B370" s="209" t="s">
        <v>69</v>
      </c>
      <c r="C370" s="210"/>
      <c r="D370" s="210"/>
      <c r="E370" s="196" t="s">
        <v>86</v>
      </c>
      <c r="F370" s="197"/>
      <c r="G370" s="197"/>
      <c r="H370" s="197"/>
      <c r="I370" s="197"/>
      <c r="J370" s="197"/>
      <c r="K370" s="197"/>
      <c r="L370" s="197"/>
      <c r="M370" s="197"/>
      <c r="N370" s="197"/>
      <c r="O370" s="197"/>
      <c r="P370" s="197"/>
      <c r="Q370" s="197"/>
      <c r="R370" s="197"/>
      <c r="S370" s="197"/>
      <c r="T370" s="197"/>
      <c r="U370" s="197"/>
      <c r="V370" s="198"/>
    </row>
    <row r="371" spans="1:22" s="97" customFormat="1" ht="17.25" customHeight="1" collapsed="1">
      <c r="A371" s="95"/>
      <c r="B371" s="131"/>
      <c r="C371" s="132"/>
      <c r="D371" s="132"/>
      <c r="E371" s="133"/>
      <c r="F371" s="159"/>
      <c r="G371" s="159"/>
      <c r="H371" s="159"/>
      <c r="I371" s="159"/>
      <c r="J371" s="159"/>
      <c r="K371" s="159"/>
      <c r="L371" s="159"/>
      <c r="M371" s="159"/>
      <c r="N371" s="159"/>
      <c r="O371" s="159"/>
      <c r="P371" s="159"/>
      <c r="Q371" s="159"/>
      <c r="R371" s="159"/>
      <c r="S371" s="159"/>
      <c r="T371" s="159"/>
      <c r="U371" s="159"/>
      <c r="V371" s="159"/>
    </row>
    <row r="372" spans="1:22" ht="22.5" hidden="1" customHeight="1" outlineLevel="1">
      <c r="A372" s="95"/>
      <c r="B372" s="217" t="s">
        <v>70</v>
      </c>
      <c r="C372" s="218"/>
      <c r="D372" s="218"/>
      <c r="E372" s="218"/>
      <c r="F372" s="218"/>
      <c r="G372" s="218"/>
      <c r="H372" s="218"/>
      <c r="I372" s="218"/>
      <c r="J372" s="218"/>
      <c r="K372" s="218"/>
      <c r="L372" s="218"/>
      <c r="M372" s="218"/>
      <c r="N372" s="218"/>
      <c r="O372" s="218"/>
      <c r="P372" s="218"/>
      <c r="Q372" s="218"/>
      <c r="R372" s="218"/>
      <c r="S372" s="218"/>
      <c r="T372" s="218"/>
      <c r="U372" s="218"/>
      <c r="V372" s="219"/>
    </row>
    <row r="373" spans="1:22" ht="27" hidden="1" customHeight="1" outlineLevel="1">
      <c r="A373" s="98"/>
      <c r="B373" s="103"/>
      <c r="C373" s="98"/>
      <c r="D373" s="98"/>
      <c r="E373" s="98"/>
      <c r="F373" s="98"/>
      <c r="G373" s="98"/>
      <c r="H373" s="98"/>
      <c r="I373" s="98"/>
      <c r="J373" s="98"/>
      <c r="K373" s="98"/>
      <c r="L373" s="98"/>
      <c r="M373" s="98"/>
      <c r="N373" s="98"/>
      <c r="O373" s="98"/>
      <c r="P373" s="98"/>
      <c r="Q373" s="98"/>
      <c r="R373" s="98"/>
      <c r="S373" s="98"/>
      <c r="T373" s="98"/>
      <c r="U373" s="98"/>
      <c r="V373" s="99"/>
    </row>
    <row r="374" spans="1:22" ht="27" hidden="1" customHeight="1" outlineLevel="1" thickBot="1">
      <c r="A374" s="98"/>
      <c r="B374" s="285" t="str">
        <f>'Ocena na podst. danych'!B26</f>
        <v>EFEKTYWNOŚĆ</v>
      </c>
      <c r="C374" s="286"/>
      <c r="D374" s="286"/>
      <c r="E374" s="286"/>
      <c r="F374" s="115" t="s">
        <v>61</v>
      </c>
      <c r="G374" s="115" t="s">
        <v>60</v>
      </c>
      <c r="H374" s="115" t="s">
        <v>62</v>
      </c>
      <c r="I374" s="98"/>
      <c r="J374" s="282" t="s">
        <v>59</v>
      </c>
      <c r="K374" s="283"/>
      <c r="L374" s="283"/>
      <c r="M374" s="283"/>
      <c r="N374" s="283"/>
      <c r="O374" s="283"/>
      <c r="P374" s="283"/>
      <c r="Q374" s="283"/>
      <c r="R374" s="283"/>
      <c r="S374" s="283"/>
      <c r="T374" s="283"/>
      <c r="U374" s="283"/>
      <c r="V374" s="284"/>
    </row>
    <row r="375" spans="1:22" ht="15" hidden="1" outlineLevel="1">
      <c r="A375" s="98"/>
      <c r="B375" s="104" t="str">
        <f>'Skala ocen'!B4:E4</f>
        <v>KRYTERIUM 1 Redukcja presji</v>
      </c>
      <c r="C375" s="68"/>
      <c r="D375" s="68"/>
      <c r="E375" s="68"/>
      <c r="F375" s="161" t="str">
        <f>'Ocena na podst. danych'!$F$7</f>
        <v>brak cba</v>
      </c>
      <c r="G375" s="110">
        <f>'Ocena na podst. danych'!$H$7</f>
        <v>2</v>
      </c>
      <c r="H375" s="110" t="str">
        <f>IFERROR(F375*G375,"brak CBA")</f>
        <v>brak CBA</v>
      </c>
      <c r="I375" s="97"/>
      <c r="J375" s="134"/>
      <c r="K375" s="135"/>
      <c r="L375" s="135"/>
      <c r="M375" s="135"/>
      <c r="N375" s="135"/>
      <c r="O375" s="135"/>
      <c r="P375" s="135"/>
      <c r="Q375" s="135"/>
      <c r="R375" s="135"/>
      <c r="S375" s="135"/>
      <c r="T375" s="135"/>
      <c r="U375" s="135"/>
      <c r="V375" s="136"/>
    </row>
    <row r="376" spans="1:22" ht="15" hidden="1" outlineLevel="1">
      <c r="A376" s="98"/>
      <c r="B376" s="104" t="str">
        <f>'Skala ocen'!B10:E10</f>
        <v>KRYTERIUM 2 Liczba cech GES</v>
      </c>
      <c r="C376" s="68"/>
      <c r="D376" s="68"/>
      <c r="E376" s="68"/>
      <c r="F376" s="161" t="str">
        <f>'Ocena na podst. danych'!F11</f>
        <v>brak cba</v>
      </c>
      <c r="G376" s="110">
        <f>'Ocena na podst. danych'!H11</f>
        <v>1</v>
      </c>
      <c r="H376" s="110" t="str">
        <f>IFERROR(F376*G376,"brak CBA")</f>
        <v>brak CBA</v>
      </c>
      <c r="I376" s="97"/>
      <c r="J376" s="137"/>
      <c r="K376" s="138"/>
      <c r="L376" s="138"/>
      <c r="M376" s="138"/>
      <c r="N376" s="138"/>
      <c r="O376" s="138"/>
      <c r="P376" s="138"/>
      <c r="Q376" s="138"/>
      <c r="R376" s="138"/>
      <c r="S376" s="138"/>
      <c r="T376" s="138"/>
      <c r="U376" s="138"/>
      <c r="V376" s="139"/>
    </row>
    <row r="377" spans="1:22" ht="15" hidden="1" outlineLevel="1">
      <c r="A377" s="98"/>
      <c r="B377" s="104" t="str">
        <f>'Skala ocen'!B16:E16</f>
        <v>KRYTERIUM 3 Zasięg geograficzny</v>
      </c>
      <c r="C377" s="68"/>
      <c r="D377" s="68"/>
      <c r="E377" s="68"/>
      <c r="F377" s="161" t="str">
        <f>'Ocena na podst. danych'!$F$15</f>
        <v>brak cba</v>
      </c>
      <c r="G377" s="110">
        <f>'Ocena na podst. danych'!$H$15</f>
        <v>1</v>
      </c>
      <c r="H377" s="110" t="str">
        <f>IFERROR(F377*G377,"brak CBA")</f>
        <v>brak CBA</v>
      </c>
      <c r="I377" s="67"/>
      <c r="J377" s="137"/>
      <c r="K377" s="138"/>
      <c r="L377" s="138"/>
      <c r="M377" s="138"/>
      <c r="N377" s="138"/>
      <c r="O377" s="138"/>
      <c r="P377" s="138"/>
      <c r="Q377" s="138"/>
      <c r="R377" s="138"/>
      <c r="S377" s="138"/>
      <c r="T377" s="138"/>
      <c r="U377" s="138"/>
      <c r="V377" s="139"/>
    </row>
    <row r="378" spans="1:22" ht="15" hidden="1" outlineLevel="1">
      <c r="A378" s="98"/>
      <c r="B378" s="114" t="str">
        <f>'Skala ocen'!B22:E22</f>
        <v>KRYTERIUM 4 Czas osiągnięcia celu</v>
      </c>
      <c r="C378" s="112"/>
      <c r="D378" s="112"/>
      <c r="E378" s="112"/>
      <c r="F378" s="162" t="str">
        <f>'Ocena na podst. danych'!$F$20</f>
        <v>brak cba</v>
      </c>
      <c r="G378" s="113">
        <f>'Ocena na podst. danych'!$H$20</f>
        <v>0.5</v>
      </c>
      <c r="H378" s="110" t="str">
        <f>IFERROR(F378*G378,"brak CBA")</f>
        <v>brak CBA</v>
      </c>
      <c r="I378" s="69"/>
      <c r="J378" s="137"/>
      <c r="K378" s="138"/>
      <c r="L378" s="138"/>
      <c r="M378" s="138"/>
      <c r="N378" s="138"/>
      <c r="O378" s="138"/>
      <c r="P378" s="138"/>
      <c r="Q378" s="138"/>
      <c r="R378" s="138"/>
      <c r="S378" s="138"/>
      <c r="T378" s="138"/>
      <c r="U378" s="138"/>
      <c r="V378" s="139"/>
    </row>
    <row r="379" spans="1:22" ht="15" hidden="1" outlineLevel="1">
      <c r="A379" s="98"/>
      <c r="B379" s="267" t="str">
        <f>'Ocena na podst. danych'!B23</f>
        <v>OCENA NA PODSTAWIE KRYTERIÓW</v>
      </c>
      <c r="C379" s="268"/>
      <c r="D379" s="268"/>
      <c r="E379" s="268"/>
      <c r="F379" s="268"/>
      <c r="G379" s="268"/>
      <c r="H379" s="111" t="str">
        <f>'Ocena na podst. danych'!$F$23</f>
        <v>brak CBA</v>
      </c>
      <c r="I379" s="70"/>
      <c r="J379" s="137"/>
      <c r="K379" s="138"/>
      <c r="L379" s="138"/>
      <c r="M379" s="138"/>
      <c r="N379" s="138"/>
      <c r="O379" s="138"/>
      <c r="P379" s="138"/>
      <c r="Q379" s="138"/>
      <c r="R379" s="138"/>
      <c r="S379" s="138"/>
      <c r="T379" s="138"/>
      <c r="U379" s="138"/>
      <c r="V379" s="139"/>
    </row>
    <row r="380" spans="1:22" ht="15" hidden="1" outlineLevel="1">
      <c r="A380" s="98"/>
      <c r="B380" s="96"/>
      <c r="C380" s="97"/>
      <c r="D380" s="97"/>
      <c r="E380" s="97"/>
      <c r="F380" s="97"/>
      <c r="G380" s="97"/>
      <c r="H380" s="97"/>
      <c r="I380" s="70"/>
      <c r="J380" s="137"/>
      <c r="K380" s="138"/>
      <c r="L380" s="138"/>
      <c r="M380" s="138"/>
      <c r="N380" s="138"/>
      <c r="O380" s="138"/>
      <c r="P380" s="138"/>
      <c r="Q380" s="138"/>
      <c r="R380" s="138"/>
      <c r="S380" s="138"/>
      <c r="T380" s="138"/>
      <c r="U380" s="138"/>
      <c r="V380" s="139"/>
    </row>
    <row r="381" spans="1:22" ht="15" hidden="1" outlineLevel="1">
      <c r="A381" s="98"/>
      <c r="B381" s="96"/>
      <c r="C381" s="97"/>
      <c r="D381" s="97"/>
      <c r="E381" s="97"/>
      <c r="F381" s="97"/>
      <c r="G381" s="97"/>
      <c r="H381" s="97"/>
      <c r="I381" s="70"/>
      <c r="J381" s="137"/>
      <c r="K381" s="138"/>
      <c r="L381" s="138"/>
      <c r="M381" s="138"/>
      <c r="N381" s="138"/>
      <c r="O381" s="138"/>
      <c r="P381" s="138"/>
      <c r="Q381" s="138"/>
      <c r="R381" s="138"/>
      <c r="S381" s="138"/>
      <c r="T381" s="138"/>
      <c r="U381" s="138"/>
      <c r="V381" s="139"/>
    </row>
    <row r="382" spans="1:22" ht="15.75" hidden="1" customHeight="1" outlineLevel="1">
      <c r="A382" s="98"/>
      <c r="B382" s="96"/>
      <c r="C382" s="97"/>
      <c r="D382" s="97"/>
      <c r="E382" s="97"/>
      <c r="F382" s="97"/>
      <c r="G382" s="97"/>
      <c r="H382" s="71"/>
      <c r="I382" s="70"/>
      <c r="J382" s="137"/>
      <c r="K382" s="138"/>
      <c r="L382" s="138"/>
      <c r="M382" s="138"/>
      <c r="N382" s="138"/>
      <c r="O382" s="138"/>
      <c r="P382" s="138"/>
      <c r="Q382" s="138"/>
      <c r="R382" s="138"/>
      <c r="S382" s="138"/>
      <c r="T382" s="138"/>
      <c r="U382" s="138"/>
      <c r="V382" s="139"/>
    </row>
    <row r="383" spans="1:22" ht="15" hidden="1" customHeight="1" outlineLevel="1">
      <c r="A383" s="98"/>
      <c r="B383" s="96"/>
      <c r="C383" s="97"/>
      <c r="D383" s="97"/>
      <c r="E383" s="97"/>
      <c r="F383" s="97"/>
      <c r="G383" s="97"/>
      <c r="H383" s="71"/>
      <c r="I383" s="70"/>
      <c r="J383" s="137"/>
      <c r="K383" s="138"/>
      <c r="L383" s="138"/>
      <c r="M383" s="138"/>
      <c r="N383" s="138"/>
      <c r="O383" s="138"/>
      <c r="P383" s="138"/>
      <c r="Q383" s="138"/>
      <c r="R383" s="138"/>
      <c r="S383" s="138"/>
      <c r="T383" s="138"/>
      <c r="U383" s="138"/>
      <c r="V383" s="139"/>
    </row>
    <row r="384" spans="1:22" ht="15" hidden="1" customHeight="1" outlineLevel="1">
      <c r="A384" s="98"/>
      <c r="B384" s="96"/>
      <c r="C384" s="97"/>
      <c r="D384" s="97"/>
      <c r="E384" s="97"/>
      <c r="F384" s="97"/>
      <c r="G384" s="97"/>
      <c r="H384" s="71"/>
      <c r="I384" s="70"/>
      <c r="J384" s="137"/>
      <c r="K384" s="138"/>
      <c r="L384" s="138"/>
      <c r="M384" s="138"/>
      <c r="N384" s="138"/>
      <c r="O384" s="138"/>
      <c r="P384" s="138"/>
      <c r="Q384" s="138"/>
      <c r="R384" s="138"/>
      <c r="S384" s="138"/>
      <c r="T384" s="138"/>
      <c r="U384" s="138"/>
      <c r="V384" s="139"/>
    </row>
    <row r="385" spans="1:22" ht="15" hidden="1" customHeight="1" outlineLevel="1">
      <c r="A385" s="98"/>
      <c r="B385" s="96"/>
      <c r="C385" s="97"/>
      <c r="D385" s="97"/>
      <c r="E385" s="97"/>
      <c r="F385" s="97"/>
      <c r="G385" s="97"/>
      <c r="H385" s="71"/>
      <c r="I385" s="70"/>
      <c r="J385" s="137"/>
      <c r="K385" s="138"/>
      <c r="L385" s="138"/>
      <c r="M385" s="138"/>
      <c r="N385" s="138"/>
      <c r="O385" s="138"/>
      <c r="P385" s="138"/>
      <c r="Q385" s="138"/>
      <c r="R385" s="138"/>
      <c r="S385" s="138"/>
      <c r="T385" s="138"/>
      <c r="U385" s="138"/>
      <c r="V385" s="139"/>
    </row>
    <row r="386" spans="1:22" ht="15" hidden="1" customHeight="1" outlineLevel="1">
      <c r="A386" s="98"/>
      <c r="B386" s="96"/>
      <c r="C386" s="97"/>
      <c r="D386" s="97"/>
      <c r="E386" s="97"/>
      <c r="F386" s="97"/>
      <c r="G386" s="97"/>
      <c r="H386" s="71"/>
      <c r="I386" s="70"/>
      <c r="J386" s="137"/>
      <c r="K386" s="138"/>
      <c r="L386" s="138"/>
      <c r="M386" s="138"/>
      <c r="N386" s="138"/>
      <c r="O386" s="138"/>
      <c r="P386" s="138"/>
      <c r="Q386" s="138"/>
      <c r="R386" s="138"/>
      <c r="S386" s="138"/>
      <c r="T386" s="138"/>
      <c r="U386" s="138"/>
      <c r="V386" s="139"/>
    </row>
    <row r="387" spans="1:22" ht="15" hidden="1" customHeight="1" outlineLevel="1">
      <c r="A387" s="98"/>
      <c r="B387" s="96"/>
      <c r="C387" s="97"/>
      <c r="D387" s="97"/>
      <c r="E387" s="97"/>
      <c r="F387" s="97"/>
      <c r="G387" s="97"/>
      <c r="H387" s="71"/>
      <c r="I387" s="70"/>
      <c r="J387" s="137"/>
      <c r="K387" s="138"/>
      <c r="L387" s="138"/>
      <c r="M387" s="138"/>
      <c r="N387" s="138"/>
      <c r="O387" s="138"/>
      <c r="P387" s="138"/>
      <c r="Q387" s="138"/>
      <c r="R387" s="138"/>
      <c r="S387" s="138"/>
      <c r="T387" s="138"/>
      <c r="U387" s="138"/>
      <c r="V387" s="139"/>
    </row>
    <row r="388" spans="1:22" ht="13.5" hidden="1" customHeight="1" outlineLevel="1">
      <c r="A388" s="98"/>
      <c r="B388" s="96"/>
      <c r="C388" s="97"/>
      <c r="D388" s="97"/>
      <c r="E388" s="97"/>
      <c r="F388" s="97"/>
      <c r="G388" s="97"/>
      <c r="H388" s="97"/>
      <c r="I388" s="97"/>
      <c r="J388" s="137"/>
      <c r="K388" s="138"/>
      <c r="L388" s="138"/>
      <c r="M388" s="138"/>
      <c r="N388" s="138"/>
      <c r="O388" s="138"/>
      <c r="P388" s="138"/>
      <c r="Q388" s="138"/>
      <c r="R388" s="138"/>
      <c r="S388" s="138"/>
      <c r="T388" s="138"/>
      <c r="U388" s="138"/>
      <c r="V388" s="139"/>
    </row>
    <row r="389" spans="1:22" ht="15" hidden="1" customHeight="1" outlineLevel="1">
      <c r="A389" s="98"/>
      <c r="B389" s="96"/>
      <c r="C389" s="97"/>
      <c r="D389" s="97"/>
      <c r="E389" s="97"/>
      <c r="F389" s="97"/>
      <c r="G389" s="97"/>
      <c r="H389" s="72"/>
      <c r="I389" s="72"/>
      <c r="J389" s="137"/>
      <c r="K389" s="138"/>
      <c r="L389" s="138"/>
      <c r="M389" s="138"/>
      <c r="N389" s="138"/>
      <c r="O389" s="138"/>
      <c r="P389" s="138"/>
      <c r="Q389" s="138"/>
      <c r="R389" s="138"/>
      <c r="S389" s="138"/>
      <c r="T389" s="138"/>
      <c r="U389" s="138"/>
      <c r="V389" s="139"/>
    </row>
    <row r="390" spans="1:22" ht="15.75" hidden="1" outlineLevel="1">
      <c r="A390" s="98"/>
      <c r="B390" s="96"/>
      <c r="C390" s="97"/>
      <c r="D390" s="97"/>
      <c r="E390" s="97"/>
      <c r="F390" s="97"/>
      <c r="G390" s="97"/>
      <c r="H390" s="73"/>
      <c r="I390" s="73"/>
      <c r="J390" s="137"/>
      <c r="K390" s="138"/>
      <c r="L390" s="138"/>
      <c r="M390" s="138"/>
      <c r="N390" s="138"/>
      <c r="O390" s="138"/>
      <c r="P390" s="138"/>
      <c r="Q390" s="138"/>
      <c r="R390" s="138"/>
      <c r="S390" s="138"/>
      <c r="T390" s="138"/>
      <c r="U390" s="138"/>
      <c r="V390" s="139"/>
    </row>
    <row r="391" spans="1:22" ht="15" hidden="1" customHeight="1" outlineLevel="1">
      <c r="A391" s="98"/>
      <c r="B391" s="96"/>
      <c r="C391" s="97"/>
      <c r="D391" s="97"/>
      <c r="E391" s="97"/>
      <c r="F391" s="97"/>
      <c r="G391" s="97"/>
      <c r="H391" s="72"/>
      <c r="I391" s="72"/>
      <c r="J391" s="137"/>
      <c r="K391" s="138"/>
      <c r="L391" s="138"/>
      <c r="M391" s="138"/>
      <c r="N391" s="138"/>
      <c r="O391" s="138"/>
      <c r="P391" s="138"/>
      <c r="Q391" s="138"/>
      <c r="R391" s="138"/>
      <c r="S391" s="138"/>
      <c r="T391" s="138"/>
      <c r="U391" s="138"/>
      <c r="V391" s="139"/>
    </row>
    <row r="392" spans="1:22" ht="15" hidden="1" customHeight="1" outlineLevel="1">
      <c r="A392" s="98"/>
      <c r="B392" s="96"/>
      <c r="C392" s="97"/>
      <c r="D392" s="97"/>
      <c r="E392" s="97"/>
      <c r="F392" s="97"/>
      <c r="G392" s="97"/>
      <c r="H392" s="74"/>
      <c r="I392" s="74"/>
      <c r="J392" s="137"/>
      <c r="K392" s="138"/>
      <c r="L392" s="138"/>
      <c r="M392" s="138"/>
      <c r="N392" s="138"/>
      <c r="O392" s="138"/>
      <c r="P392" s="138"/>
      <c r="Q392" s="138"/>
      <c r="R392" s="138"/>
      <c r="S392" s="138"/>
      <c r="T392" s="138"/>
      <c r="U392" s="138"/>
      <c r="V392" s="139"/>
    </row>
    <row r="393" spans="1:22" ht="15" hidden="1" customHeight="1" outlineLevel="1">
      <c r="A393" s="98"/>
      <c r="B393" s="96"/>
      <c r="C393" s="97"/>
      <c r="D393" s="97"/>
      <c r="E393" s="97"/>
      <c r="F393" s="97"/>
      <c r="G393" s="97"/>
      <c r="H393" s="75"/>
      <c r="I393" s="75"/>
      <c r="J393" s="137"/>
      <c r="K393" s="138"/>
      <c r="L393" s="138"/>
      <c r="M393" s="138"/>
      <c r="N393" s="138"/>
      <c r="O393" s="138"/>
      <c r="P393" s="138"/>
      <c r="Q393" s="138"/>
      <c r="R393" s="138"/>
      <c r="S393" s="138"/>
      <c r="T393" s="138"/>
      <c r="U393" s="138"/>
      <c r="V393" s="139"/>
    </row>
    <row r="394" spans="1:22" ht="15" hidden="1" customHeight="1" outlineLevel="1">
      <c r="A394" s="98"/>
      <c r="B394" s="96"/>
      <c r="C394" s="97"/>
      <c r="D394" s="97"/>
      <c r="E394" s="97"/>
      <c r="F394" s="97"/>
      <c r="G394" s="97"/>
      <c r="H394" s="75"/>
      <c r="I394" s="75"/>
      <c r="J394" s="137"/>
      <c r="K394" s="138"/>
      <c r="L394" s="138"/>
      <c r="M394" s="138"/>
      <c r="N394" s="138"/>
      <c r="O394" s="138"/>
      <c r="P394" s="138"/>
      <c r="Q394" s="138"/>
      <c r="R394" s="138"/>
      <c r="S394" s="138"/>
      <c r="T394" s="138"/>
      <c r="U394" s="138"/>
      <c r="V394" s="139"/>
    </row>
    <row r="395" spans="1:22" ht="15" hidden="1" customHeight="1" outlineLevel="1">
      <c r="A395" s="98"/>
      <c r="B395" s="96"/>
      <c r="C395" s="97"/>
      <c r="D395" s="97"/>
      <c r="E395" s="97"/>
      <c r="F395" s="97"/>
      <c r="G395" s="97"/>
      <c r="H395" s="75"/>
      <c r="I395" s="75"/>
      <c r="J395" s="137"/>
      <c r="K395" s="138"/>
      <c r="L395" s="138"/>
      <c r="M395" s="138"/>
      <c r="N395" s="138"/>
      <c r="O395" s="138"/>
      <c r="P395" s="138"/>
      <c r="Q395" s="138"/>
      <c r="R395" s="138"/>
      <c r="S395" s="138"/>
      <c r="T395" s="138"/>
      <c r="U395" s="138"/>
      <c r="V395" s="139"/>
    </row>
    <row r="396" spans="1:22" ht="15" hidden="1" customHeight="1" outlineLevel="1">
      <c r="A396" s="98"/>
      <c r="B396" s="96"/>
      <c r="C396" s="97"/>
      <c r="D396" s="97"/>
      <c r="E396" s="97"/>
      <c r="F396" s="97"/>
      <c r="G396" s="97"/>
      <c r="H396" s="75"/>
      <c r="I396" s="75"/>
      <c r="J396" s="137"/>
      <c r="K396" s="138"/>
      <c r="L396" s="138"/>
      <c r="M396" s="138"/>
      <c r="N396" s="138"/>
      <c r="O396" s="138"/>
      <c r="P396" s="138"/>
      <c r="Q396" s="138"/>
      <c r="R396" s="138"/>
      <c r="S396" s="138"/>
      <c r="T396" s="138"/>
      <c r="U396" s="138"/>
      <c r="V396" s="139"/>
    </row>
    <row r="397" spans="1:22" ht="15" hidden="1" customHeight="1" outlineLevel="1">
      <c r="A397" s="98"/>
      <c r="B397" s="96"/>
      <c r="C397" s="97"/>
      <c r="D397" s="97"/>
      <c r="E397" s="97"/>
      <c r="F397" s="97"/>
      <c r="G397" s="97"/>
      <c r="H397" s="75"/>
      <c r="I397" s="75"/>
      <c r="J397" s="137"/>
      <c r="K397" s="138"/>
      <c r="L397" s="138"/>
      <c r="M397" s="138"/>
      <c r="N397" s="138"/>
      <c r="O397" s="138"/>
      <c r="P397" s="138"/>
      <c r="Q397" s="138"/>
      <c r="R397" s="138"/>
      <c r="S397" s="138"/>
      <c r="T397" s="138"/>
      <c r="U397" s="138"/>
      <c r="V397" s="139"/>
    </row>
    <row r="398" spans="1:22" ht="15" hidden="1" customHeight="1" outlineLevel="1">
      <c r="A398" s="98"/>
      <c r="B398" s="96"/>
      <c r="C398" s="97"/>
      <c r="D398" s="97"/>
      <c r="E398" s="97"/>
      <c r="F398" s="97"/>
      <c r="G398" s="97"/>
      <c r="H398" s="75"/>
      <c r="I398" s="75"/>
      <c r="J398" s="137"/>
      <c r="K398" s="138"/>
      <c r="L398" s="138"/>
      <c r="M398" s="138"/>
      <c r="N398" s="138"/>
      <c r="O398" s="138"/>
      <c r="P398" s="138"/>
      <c r="Q398" s="138"/>
      <c r="R398" s="138"/>
      <c r="S398" s="138"/>
      <c r="T398" s="138"/>
      <c r="U398" s="138"/>
      <c r="V398" s="139"/>
    </row>
    <row r="399" spans="1:22" ht="15" hidden="1" outlineLevel="1">
      <c r="A399" s="98"/>
      <c r="B399" s="105" t="str">
        <f>'Skala ocen'!B32</f>
        <v>&lt;7</v>
      </c>
      <c r="C399" s="262" t="str">
        <f>'Skala ocen'!D32</f>
        <v>bardzo niska</v>
      </c>
      <c r="D399" s="262"/>
      <c r="E399" s="265">
        <f>'Skala ocen'!E32</f>
        <v>1</v>
      </c>
      <c r="F399" s="266"/>
      <c r="G399" s="97"/>
      <c r="H399" s="75"/>
      <c r="I399" s="75"/>
      <c r="J399" s="137"/>
      <c r="K399" s="138"/>
      <c r="L399" s="138"/>
      <c r="M399" s="138"/>
      <c r="N399" s="138"/>
      <c r="O399" s="138"/>
      <c r="P399" s="138"/>
      <c r="Q399" s="138"/>
      <c r="R399" s="138"/>
      <c r="S399" s="138"/>
      <c r="T399" s="138"/>
      <c r="U399" s="138"/>
      <c r="V399" s="139"/>
    </row>
    <row r="400" spans="1:22" ht="15" hidden="1" outlineLevel="1">
      <c r="A400" s="98"/>
      <c r="B400" s="105" t="str">
        <f>'Skala ocen'!B33</f>
        <v>7 - 8</v>
      </c>
      <c r="C400" s="262" t="str">
        <f>'Skala ocen'!D33</f>
        <v>niska</v>
      </c>
      <c r="D400" s="262"/>
      <c r="E400" s="265">
        <f>'Skala ocen'!E33</f>
        <v>2</v>
      </c>
      <c r="F400" s="266"/>
      <c r="G400" s="97"/>
      <c r="H400" s="75"/>
      <c r="I400" s="75"/>
      <c r="J400" s="137"/>
      <c r="K400" s="138"/>
      <c r="L400" s="138"/>
      <c r="M400" s="138"/>
      <c r="N400" s="138"/>
      <c r="O400" s="138"/>
      <c r="P400" s="138"/>
      <c r="Q400" s="138"/>
      <c r="R400" s="138"/>
      <c r="S400" s="138"/>
      <c r="T400" s="138"/>
      <c r="U400" s="138"/>
      <c r="V400" s="139"/>
    </row>
    <row r="401" spans="1:22" ht="15" hidden="1" outlineLevel="1">
      <c r="A401" s="98"/>
      <c r="B401" s="105" t="str">
        <f>'Skala ocen'!B34</f>
        <v>8 - 9</v>
      </c>
      <c r="C401" s="262" t="str">
        <f>'Skala ocen'!D34</f>
        <v>średnia</v>
      </c>
      <c r="D401" s="262"/>
      <c r="E401" s="265">
        <f>'Skala ocen'!E34</f>
        <v>3</v>
      </c>
      <c r="F401" s="266"/>
      <c r="G401" s="97"/>
      <c r="H401" s="75"/>
      <c r="I401" s="75"/>
      <c r="J401" s="137"/>
      <c r="K401" s="138"/>
      <c r="L401" s="138"/>
      <c r="M401" s="138"/>
      <c r="N401" s="138"/>
      <c r="O401" s="138"/>
      <c r="P401" s="138"/>
      <c r="Q401" s="138"/>
      <c r="R401" s="138"/>
      <c r="S401" s="138"/>
      <c r="T401" s="138"/>
      <c r="U401" s="138"/>
      <c r="V401" s="139"/>
    </row>
    <row r="402" spans="1:22" ht="15" hidden="1" outlineLevel="1">
      <c r="A402" s="98"/>
      <c r="B402" s="105" t="str">
        <f>'Skala ocen'!B35</f>
        <v>9 - 11</v>
      </c>
      <c r="C402" s="262" t="str">
        <f>'Skala ocen'!D35</f>
        <v>wysoka</v>
      </c>
      <c r="D402" s="262"/>
      <c r="E402" s="265">
        <f>'Skala ocen'!E35</f>
        <v>4</v>
      </c>
      <c r="F402" s="266"/>
      <c r="G402" s="97"/>
      <c r="H402" s="75"/>
      <c r="I402" s="75"/>
      <c r="J402" s="137"/>
      <c r="K402" s="138"/>
      <c r="L402" s="138"/>
      <c r="M402" s="138"/>
      <c r="N402" s="138"/>
      <c r="O402" s="138"/>
      <c r="P402" s="138"/>
      <c r="Q402" s="138"/>
      <c r="R402" s="138"/>
      <c r="S402" s="138"/>
      <c r="T402" s="138"/>
      <c r="U402" s="138"/>
      <c r="V402" s="139"/>
    </row>
    <row r="403" spans="1:22" ht="15" hidden="1" outlineLevel="1">
      <c r="A403" s="98"/>
      <c r="B403" s="105" t="str">
        <f>'Skala ocen'!B36</f>
        <v>&gt; 11</v>
      </c>
      <c r="C403" s="262" t="str">
        <f>'Skala ocen'!D36</f>
        <v>bardzo wysoka</v>
      </c>
      <c r="D403" s="262"/>
      <c r="E403" s="265">
        <f>'Skala ocen'!E36</f>
        <v>5</v>
      </c>
      <c r="F403" s="266"/>
      <c r="G403" s="97"/>
      <c r="H403" s="75"/>
      <c r="I403" s="75"/>
      <c r="J403" s="137"/>
      <c r="K403" s="138"/>
      <c r="L403" s="138"/>
      <c r="M403" s="138"/>
      <c r="N403" s="138"/>
      <c r="O403" s="138"/>
      <c r="P403" s="138"/>
      <c r="Q403" s="138"/>
      <c r="R403" s="138"/>
      <c r="S403" s="138"/>
      <c r="T403" s="138"/>
      <c r="U403" s="138"/>
      <c r="V403" s="139"/>
    </row>
    <row r="404" spans="1:22" ht="15.75" hidden="1" customHeight="1" outlineLevel="1" thickBot="1">
      <c r="A404" s="98"/>
      <c r="B404" s="96"/>
      <c r="C404" s="97"/>
      <c r="D404" s="97"/>
      <c r="E404" s="97"/>
      <c r="F404" s="97"/>
      <c r="G404" s="97"/>
      <c r="H404" s="75"/>
      <c r="I404" s="75"/>
      <c r="J404" s="137"/>
      <c r="K404" s="138"/>
      <c r="L404" s="138"/>
      <c r="M404" s="138"/>
      <c r="N404" s="138"/>
      <c r="O404" s="138"/>
      <c r="P404" s="138"/>
      <c r="Q404" s="138"/>
      <c r="R404" s="138"/>
      <c r="S404" s="138"/>
      <c r="T404" s="138"/>
      <c r="U404" s="138"/>
      <c r="V404" s="139"/>
    </row>
    <row r="405" spans="1:22" s="51" customFormat="1" ht="30" hidden="1" customHeight="1" outlineLevel="1" thickBot="1">
      <c r="A405" s="101"/>
      <c r="B405" s="124" t="s">
        <v>57</v>
      </c>
      <c r="C405" s="122"/>
      <c r="D405" s="122"/>
      <c r="E405" s="123"/>
      <c r="F405" s="93" t="str">
        <f>'Ocena na podst. danych'!$F$26</f>
        <v>brak danych</v>
      </c>
      <c r="G405" s="261" t="str">
        <f>'Ocena na podst. danych'!$G$26</f>
        <v>brak danych</v>
      </c>
      <c r="H405" s="261"/>
      <c r="I405" s="100"/>
      <c r="J405" s="137"/>
      <c r="K405" s="138"/>
      <c r="L405" s="138"/>
      <c r="M405" s="138"/>
      <c r="N405" s="138"/>
      <c r="O405" s="138"/>
      <c r="P405" s="138"/>
      <c r="Q405" s="138"/>
      <c r="R405" s="138"/>
      <c r="S405" s="138"/>
      <c r="T405" s="138"/>
      <c r="U405" s="138"/>
      <c r="V405" s="139"/>
    </row>
    <row r="406" spans="1:22" ht="15.75" hidden="1" customHeight="1" outlineLevel="1">
      <c r="A406" s="98"/>
      <c r="B406" s="96"/>
      <c r="C406" s="97"/>
      <c r="D406" s="97"/>
      <c r="E406" s="97"/>
      <c r="F406" s="97"/>
      <c r="G406" s="97"/>
      <c r="H406" s="75"/>
      <c r="I406" s="75"/>
      <c r="J406" s="137"/>
      <c r="K406" s="138"/>
      <c r="L406" s="138"/>
      <c r="M406" s="138"/>
      <c r="N406" s="138"/>
      <c r="O406" s="138"/>
      <c r="P406" s="138"/>
      <c r="Q406" s="138"/>
      <c r="R406" s="138"/>
      <c r="S406" s="138"/>
      <c r="T406" s="138"/>
      <c r="U406" s="138"/>
      <c r="V406" s="139"/>
    </row>
    <row r="407" spans="1:22" ht="30" hidden="1" customHeight="1" outlineLevel="1">
      <c r="A407" s="98"/>
      <c r="B407" s="272" t="str">
        <f>'Ocena na podst. danych'!B29</f>
        <v>KOSZT WDROŻENIA</v>
      </c>
      <c r="C407" s="273"/>
      <c r="D407" s="273"/>
      <c r="E407" s="273"/>
      <c r="F407" s="274"/>
      <c r="G407" s="97"/>
      <c r="H407" s="76"/>
      <c r="I407" s="75"/>
      <c r="J407" s="137"/>
      <c r="K407" s="138"/>
      <c r="L407" s="138"/>
      <c r="M407" s="138"/>
      <c r="N407" s="138"/>
      <c r="O407" s="138"/>
      <c r="P407" s="138"/>
      <c r="Q407" s="138"/>
      <c r="R407" s="138"/>
      <c r="S407" s="138"/>
      <c r="T407" s="138"/>
      <c r="U407" s="138"/>
      <c r="V407" s="139"/>
    </row>
    <row r="408" spans="1:22" ht="19.5" hidden="1" customHeight="1" outlineLevel="1">
      <c r="A408" s="98"/>
      <c r="B408" s="275" t="str">
        <f>'Ocena na podst. danych'!B30</f>
        <v xml:space="preserve">Całkowity koszt inwestycyjny </v>
      </c>
      <c r="C408" s="276"/>
      <c r="D408" s="102"/>
      <c r="E408" s="97"/>
      <c r="F408" s="116">
        <f>'Ocena na podst. danych'!$B$31</f>
        <v>0</v>
      </c>
      <c r="G408" s="97"/>
      <c r="H408" s="76"/>
      <c r="I408" s="75"/>
      <c r="J408" s="137"/>
      <c r="K408" s="138"/>
      <c r="L408" s="138"/>
      <c r="M408" s="138"/>
      <c r="N408" s="138"/>
      <c r="O408" s="138"/>
      <c r="P408" s="138"/>
      <c r="Q408" s="138"/>
      <c r="R408" s="138"/>
      <c r="S408" s="138"/>
      <c r="T408" s="138"/>
      <c r="U408" s="138"/>
      <c r="V408" s="139"/>
    </row>
    <row r="409" spans="1:22" ht="15" hidden="1" outlineLevel="1">
      <c r="A409" s="98"/>
      <c r="B409" s="118" t="str">
        <f>'Ocena na podst. danych'!C30</f>
        <v>Średnioroczny koszt eksploatacyjny</v>
      </c>
      <c r="C409" s="119"/>
      <c r="D409" s="119"/>
      <c r="E409" s="120"/>
      <c r="F409" s="121">
        <f>'Ocena na podst. danych'!$C$31</f>
        <v>0</v>
      </c>
      <c r="G409" s="97"/>
      <c r="H409" s="77"/>
      <c r="I409" s="75"/>
      <c r="J409" s="137"/>
      <c r="K409" s="138"/>
      <c r="L409" s="138"/>
      <c r="M409" s="138"/>
      <c r="N409" s="138"/>
      <c r="O409" s="138"/>
      <c r="P409" s="138"/>
      <c r="Q409" s="138"/>
      <c r="R409" s="138"/>
      <c r="S409" s="138"/>
      <c r="T409" s="138"/>
      <c r="U409" s="138"/>
      <c r="V409" s="139"/>
    </row>
    <row r="410" spans="1:22" ht="15.75" hidden="1" outlineLevel="1" thickBot="1">
      <c r="A410" s="98"/>
      <c r="B410" s="78" t="str">
        <f>'Ocena na podst. danych'!D30</f>
        <v>Całkowity koszt wdrożenia</v>
      </c>
      <c r="C410" s="79"/>
      <c r="D410" s="79"/>
      <c r="E410" s="79"/>
      <c r="F410" s="117">
        <f>'Ocena na podst. danych'!$D$31</f>
        <v>133500000</v>
      </c>
      <c r="G410" s="97"/>
      <c r="H410" s="75"/>
      <c r="I410" s="75"/>
      <c r="J410" s="137"/>
      <c r="K410" s="138"/>
      <c r="L410" s="138"/>
      <c r="M410" s="138"/>
      <c r="N410" s="138"/>
      <c r="O410" s="138"/>
      <c r="P410" s="138"/>
      <c r="Q410" s="138"/>
      <c r="R410" s="138"/>
      <c r="S410" s="138"/>
      <c r="T410" s="138"/>
      <c r="U410" s="138"/>
      <c r="V410" s="139"/>
    </row>
    <row r="411" spans="1:22" ht="15" hidden="1" outlineLevel="1">
      <c r="A411" s="98"/>
      <c r="B411" s="106"/>
      <c r="C411" s="80"/>
      <c r="D411" s="80"/>
      <c r="E411" s="80"/>
      <c r="F411" s="81"/>
      <c r="G411" s="97"/>
      <c r="H411" s="75"/>
      <c r="I411" s="75"/>
      <c r="J411" s="137"/>
      <c r="K411" s="138"/>
      <c r="L411" s="138"/>
      <c r="M411" s="138"/>
      <c r="N411" s="138"/>
      <c r="O411" s="138"/>
      <c r="P411" s="138"/>
      <c r="Q411" s="138"/>
      <c r="R411" s="138"/>
      <c r="S411" s="138"/>
      <c r="T411" s="138"/>
      <c r="U411" s="138"/>
      <c r="V411" s="139"/>
    </row>
    <row r="412" spans="1:22" ht="15" hidden="1" outlineLevel="1">
      <c r="A412" s="98"/>
      <c r="B412" s="105" t="str">
        <f>'Skala ocen'!B42</f>
        <v>&gt; 250 mln PLN</v>
      </c>
      <c r="C412" s="262" t="str">
        <f>'Skala ocen'!D42</f>
        <v>bardzo wysoki</v>
      </c>
      <c r="D412" s="262"/>
      <c r="E412" s="262">
        <f>'Skala ocen'!E42</f>
        <v>1</v>
      </c>
      <c r="F412" s="262"/>
      <c r="G412" s="75"/>
      <c r="H412" s="75"/>
      <c r="I412" s="75"/>
      <c r="J412" s="137"/>
      <c r="K412" s="138"/>
      <c r="L412" s="138"/>
      <c r="M412" s="138"/>
      <c r="N412" s="138"/>
      <c r="O412" s="138"/>
      <c r="P412" s="138"/>
      <c r="Q412" s="138"/>
      <c r="R412" s="138"/>
      <c r="S412" s="138"/>
      <c r="T412" s="138"/>
      <c r="U412" s="138"/>
      <c r="V412" s="139"/>
    </row>
    <row r="413" spans="1:22" ht="15" hidden="1" outlineLevel="1">
      <c r="A413" s="98"/>
      <c r="B413" s="105" t="str">
        <f>'Skala ocen'!B43</f>
        <v>150-250 mln PLN</v>
      </c>
      <c r="C413" s="262" t="str">
        <f>'Skala ocen'!D43</f>
        <v>wysoki</v>
      </c>
      <c r="D413" s="262"/>
      <c r="E413" s="262">
        <f>'Skala ocen'!E43</f>
        <v>2</v>
      </c>
      <c r="F413" s="262"/>
      <c r="G413" s="75"/>
      <c r="H413" s="75"/>
      <c r="I413" s="75"/>
      <c r="J413" s="137"/>
      <c r="K413" s="138"/>
      <c r="L413" s="138"/>
      <c r="M413" s="138"/>
      <c r="N413" s="138"/>
      <c r="O413" s="138"/>
      <c r="P413" s="138"/>
      <c r="Q413" s="138"/>
      <c r="R413" s="138"/>
      <c r="S413" s="138"/>
      <c r="T413" s="138"/>
      <c r="U413" s="138"/>
      <c r="V413" s="139"/>
    </row>
    <row r="414" spans="1:22" ht="15" hidden="1" outlineLevel="1">
      <c r="A414" s="98"/>
      <c r="B414" s="105" t="str">
        <f>'Skala ocen'!B44</f>
        <v>75-150 mln PLN</v>
      </c>
      <c r="C414" s="262" t="str">
        <f>'Skala ocen'!D44</f>
        <v>średni</v>
      </c>
      <c r="D414" s="262"/>
      <c r="E414" s="262">
        <f>'Skala ocen'!E44</f>
        <v>3</v>
      </c>
      <c r="F414" s="262"/>
      <c r="G414" s="75"/>
      <c r="H414" s="75"/>
      <c r="I414" s="75"/>
      <c r="J414" s="137"/>
      <c r="K414" s="138"/>
      <c r="L414" s="138"/>
      <c r="M414" s="138"/>
      <c r="N414" s="138"/>
      <c r="O414" s="138"/>
      <c r="P414" s="138"/>
      <c r="Q414" s="138"/>
      <c r="R414" s="138"/>
      <c r="S414" s="138"/>
      <c r="T414" s="138"/>
      <c r="U414" s="138"/>
      <c r="V414" s="139"/>
    </row>
    <row r="415" spans="1:22" ht="15" hidden="1" outlineLevel="1">
      <c r="A415" s="98"/>
      <c r="B415" s="105" t="str">
        <f>'Skala ocen'!B45</f>
        <v>10-75 mln PLN</v>
      </c>
      <c r="C415" s="262" t="str">
        <f>'Skala ocen'!D45</f>
        <v>niski</v>
      </c>
      <c r="D415" s="262"/>
      <c r="E415" s="262">
        <f>'Skala ocen'!E45</f>
        <v>4</v>
      </c>
      <c r="F415" s="262"/>
      <c r="G415" s="75"/>
      <c r="H415" s="75"/>
      <c r="I415" s="75"/>
      <c r="J415" s="137"/>
      <c r="K415" s="138"/>
      <c r="L415" s="138"/>
      <c r="M415" s="138"/>
      <c r="N415" s="138"/>
      <c r="O415" s="138"/>
      <c r="P415" s="138"/>
      <c r="Q415" s="138"/>
      <c r="R415" s="138"/>
      <c r="S415" s="138"/>
      <c r="T415" s="138"/>
      <c r="U415" s="138"/>
      <c r="V415" s="139"/>
    </row>
    <row r="416" spans="1:22" ht="15" hidden="1" outlineLevel="1">
      <c r="A416" s="98"/>
      <c r="B416" s="105" t="str">
        <f>'Skala ocen'!B46</f>
        <v>&lt; 10 mln</v>
      </c>
      <c r="C416" s="262" t="str">
        <f>'Skala ocen'!D46</f>
        <v>bardzo niski</v>
      </c>
      <c r="D416" s="262"/>
      <c r="E416" s="262">
        <f>'Skala ocen'!E46</f>
        <v>5</v>
      </c>
      <c r="F416" s="262"/>
      <c r="G416" s="75"/>
      <c r="H416" s="75"/>
      <c r="I416" s="75"/>
      <c r="J416" s="137"/>
      <c r="K416" s="138"/>
      <c r="L416" s="138"/>
      <c r="M416" s="138"/>
      <c r="N416" s="138"/>
      <c r="O416" s="138"/>
      <c r="P416" s="138"/>
      <c r="Q416" s="138"/>
      <c r="R416" s="138"/>
      <c r="S416" s="138"/>
      <c r="T416" s="138"/>
      <c r="U416" s="138"/>
      <c r="V416" s="139"/>
    </row>
    <row r="417" spans="1:22" ht="15.75" hidden="1" customHeight="1" outlineLevel="1" thickBot="1">
      <c r="A417" s="98"/>
      <c r="B417" s="96"/>
      <c r="C417" s="97"/>
      <c r="D417" s="97"/>
      <c r="E417" s="97"/>
      <c r="F417" s="97"/>
      <c r="G417" s="75"/>
      <c r="H417" s="75"/>
      <c r="I417" s="75"/>
      <c r="J417" s="137"/>
      <c r="K417" s="138"/>
      <c r="L417" s="138"/>
      <c r="M417" s="138"/>
      <c r="N417" s="138"/>
      <c r="O417" s="138"/>
      <c r="P417" s="138"/>
      <c r="Q417" s="138"/>
      <c r="R417" s="138"/>
      <c r="S417" s="138"/>
      <c r="T417" s="138"/>
      <c r="U417" s="138"/>
      <c r="V417" s="139"/>
    </row>
    <row r="418" spans="1:22" s="51" customFormat="1" ht="29.25" hidden="1" customHeight="1" outlineLevel="1" thickBot="1">
      <c r="A418" s="101"/>
      <c r="B418" s="124" t="s">
        <v>58</v>
      </c>
      <c r="C418" s="122"/>
      <c r="D418" s="122"/>
      <c r="E418" s="123"/>
      <c r="F418" s="93">
        <f>'Ocena na podst. danych'!$F$29</f>
        <v>3</v>
      </c>
      <c r="G418" s="261" t="str">
        <f>'Ocena na podst. danych'!$G$29</f>
        <v>średni</v>
      </c>
      <c r="H418" s="261"/>
      <c r="I418" s="75"/>
      <c r="J418" s="137"/>
      <c r="K418" s="138"/>
      <c r="L418" s="138"/>
      <c r="M418" s="138"/>
      <c r="N418" s="138"/>
      <c r="O418" s="138"/>
      <c r="P418" s="138"/>
      <c r="Q418" s="138"/>
      <c r="R418" s="138"/>
      <c r="S418" s="138"/>
      <c r="T418" s="138"/>
      <c r="U418" s="138"/>
      <c r="V418" s="139"/>
    </row>
    <row r="419" spans="1:22" ht="15.75" hidden="1" customHeight="1" outlineLevel="1" thickBot="1">
      <c r="A419" s="98"/>
      <c r="B419" s="96"/>
      <c r="C419" s="97"/>
      <c r="D419" s="97"/>
      <c r="E419" s="97"/>
      <c r="F419" s="97"/>
      <c r="G419" s="97"/>
      <c r="H419" s="75"/>
      <c r="I419" s="75"/>
      <c r="J419" s="137"/>
      <c r="K419" s="138"/>
      <c r="L419" s="138"/>
      <c r="M419" s="138"/>
      <c r="N419" s="138"/>
      <c r="O419" s="138"/>
      <c r="P419" s="138"/>
      <c r="Q419" s="138"/>
      <c r="R419" s="138"/>
      <c r="S419" s="138"/>
      <c r="T419" s="138"/>
      <c r="U419" s="138"/>
      <c r="V419" s="139"/>
    </row>
    <row r="420" spans="1:22" ht="33" hidden="1" customHeight="1" outlineLevel="1" thickBot="1">
      <c r="A420" s="98"/>
      <c r="B420" s="126"/>
      <c r="C420" s="82"/>
      <c r="D420" s="269" t="s">
        <v>33</v>
      </c>
      <c r="E420" s="270"/>
      <c r="F420" s="270"/>
      <c r="G420" s="270"/>
      <c r="H420" s="271"/>
      <c r="I420" s="97"/>
      <c r="J420" s="137"/>
      <c r="K420" s="138"/>
      <c r="L420" s="138"/>
      <c r="M420" s="138"/>
      <c r="N420" s="138"/>
      <c r="O420" s="138"/>
      <c r="P420" s="138"/>
      <c r="Q420" s="138"/>
      <c r="R420" s="138"/>
      <c r="S420" s="138"/>
      <c r="T420" s="138"/>
      <c r="U420" s="138"/>
      <c r="V420" s="139"/>
    </row>
    <row r="421" spans="1:22" ht="29.25" hidden="1" customHeight="1" outlineLevel="1" thickTop="1" thickBot="1">
      <c r="A421" s="98"/>
      <c r="B421" s="125"/>
      <c r="C421" s="83"/>
      <c r="D421" s="84">
        <v>5</v>
      </c>
      <c r="E421" s="84">
        <v>4</v>
      </c>
      <c r="F421" s="84">
        <v>3</v>
      </c>
      <c r="G421" s="84">
        <v>2</v>
      </c>
      <c r="H421" s="84">
        <v>1</v>
      </c>
      <c r="I421" s="97"/>
      <c r="J421" s="137"/>
      <c r="K421" s="138"/>
      <c r="L421" s="138"/>
      <c r="M421" s="138"/>
      <c r="N421" s="138"/>
      <c r="O421" s="138"/>
      <c r="P421" s="138"/>
      <c r="Q421" s="138"/>
      <c r="R421" s="138"/>
      <c r="S421" s="138"/>
      <c r="T421" s="138"/>
      <c r="U421" s="138"/>
      <c r="V421" s="139"/>
    </row>
    <row r="422" spans="1:22" ht="23.25" hidden="1" customHeight="1" outlineLevel="1" thickBot="1">
      <c r="A422" s="98"/>
      <c r="B422" s="256" t="s">
        <v>51</v>
      </c>
      <c r="C422" s="85">
        <v>1</v>
      </c>
      <c r="D422" s="86">
        <v>3</v>
      </c>
      <c r="E422" s="86">
        <v>3</v>
      </c>
      <c r="F422" s="87">
        <v>2</v>
      </c>
      <c r="G422" s="88">
        <v>1</v>
      </c>
      <c r="H422" s="88">
        <v>1</v>
      </c>
      <c r="I422" s="97"/>
      <c r="J422" s="137"/>
      <c r="K422" s="138"/>
      <c r="L422" s="138"/>
      <c r="M422" s="138"/>
      <c r="N422" s="138"/>
      <c r="O422" s="138"/>
      <c r="P422" s="138"/>
      <c r="Q422" s="138"/>
      <c r="R422" s="138"/>
      <c r="S422" s="138"/>
      <c r="T422" s="138"/>
      <c r="U422" s="138"/>
      <c r="V422" s="139"/>
    </row>
    <row r="423" spans="1:22" ht="23.25" hidden="1" customHeight="1" outlineLevel="1" thickBot="1">
      <c r="A423" s="98"/>
      <c r="B423" s="257"/>
      <c r="C423" s="85">
        <v>2</v>
      </c>
      <c r="D423" s="86">
        <v>3</v>
      </c>
      <c r="E423" s="86">
        <v>3</v>
      </c>
      <c r="F423" s="86">
        <v>3</v>
      </c>
      <c r="G423" s="87">
        <v>2</v>
      </c>
      <c r="H423" s="88">
        <v>1</v>
      </c>
      <c r="I423" s="97"/>
      <c r="J423" s="137"/>
      <c r="K423" s="138"/>
      <c r="L423" s="138"/>
      <c r="M423" s="138"/>
      <c r="N423" s="138"/>
      <c r="O423" s="138"/>
      <c r="P423" s="138"/>
      <c r="Q423" s="138"/>
      <c r="R423" s="138"/>
      <c r="S423" s="138"/>
      <c r="T423" s="138"/>
      <c r="U423" s="138"/>
      <c r="V423" s="139"/>
    </row>
    <row r="424" spans="1:22" ht="23.25" hidden="1" customHeight="1" outlineLevel="1" thickBot="1">
      <c r="A424" s="98"/>
      <c r="B424" s="257"/>
      <c r="C424" s="85">
        <v>3</v>
      </c>
      <c r="D424" s="89">
        <v>4</v>
      </c>
      <c r="E424" s="89">
        <v>4</v>
      </c>
      <c r="F424" s="86">
        <v>3</v>
      </c>
      <c r="G424" s="87">
        <v>2</v>
      </c>
      <c r="H424" s="87">
        <v>2</v>
      </c>
      <c r="I424" s="97"/>
      <c r="J424" s="137"/>
      <c r="K424" s="138"/>
      <c r="L424" s="138"/>
      <c r="M424" s="138"/>
      <c r="N424" s="138"/>
      <c r="O424" s="138"/>
      <c r="P424" s="138"/>
      <c r="Q424" s="138"/>
      <c r="R424" s="138"/>
      <c r="S424" s="138"/>
      <c r="T424" s="138"/>
      <c r="U424" s="138"/>
      <c r="V424" s="139"/>
    </row>
    <row r="425" spans="1:22" ht="23.25" hidden="1" customHeight="1" outlineLevel="1" thickBot="1">
      <c r="A425" s="98"/>
      <c r="B425" s="257"/>
      <c r="C425" s="85">
        <v>4</v>
      </c>
      <c r="D425" s="94">
        <v>5</v>
      </c>
      <c r="E425" s="89">
        <v>4</v>
      </c>
      <c r="F425" s="86">
        <v>3</v>
      </c>
      <c r="G425" s="86">
        <v>3</v>
      </c>
      <c r="H425" s="86">
        <v>3</v>
      </c>
      <c r="I425" s="97"/>
      <c r="J425" s="137"/>
      <c r="K425" s="138"/>
      <c r="L425" s="138"/>
      <c r="M425" s="138"/>
      <c r="N425" s="138"/>
      <c r="O425" s="138"/>
      <c r="P425" s="138"/>
      <c r="Q425" s="138"/>
      <c r="R425" s="138"/>
      <c r="S425" s="138"/>
      <c r="T425" s="138"/>
      <c r="U425" s="138"/>
      <c r="V425" s="139"/>
    </row>
    <row r="426" spans="1:22" ht="23.25" hidden="1" customHeight="1" outlineLevel="1" thickBot="1">
      <c r="A426" s="98"/>
      <c r="B426" s="257"/>
      <c r="C426" s="85">
        <v>5</v>
      </c>
      <c r="D426" s="94">
        <v>5</v>
      </c>
      <c r="E426" s="94">
        <v>5</v>
      </c>
      <c r="F426" s="89">
        <v>4</v>
      </c>
      <c r="G426" s="86">
        <v>3</v>
      </c>
      <c r="H426" s="86">
        <v>3</v>
      </c>
      <c r="I426" s="97"/>
      <c r="J426" s="137"/>
      <c r="K426" s="138"/>
      <c r="L426" s="138"/>
      <c r="M426" s="138"/>
      <c r="N426" s="138"/>
      <c r="O426" s="138"/>
      <c r="P426" s="138"/>
      <c r="Q426" s="138"/>
      <c r="R426" s="138"/>
      <c r="S426" s="138"/>
      <c r="T426" s="138"/>
      <c r="U426" s="138"/>
      <c r="V426" s="139"/>
    </row>
    <row r="427" spans="1:22" ht="15.75" hidden="1" customHeight="1" outlineLevel="1" thickBot="1">
      <c r="A427" s="98"/>
      <c r="B427" s="96"/>
      <c r="C427" s="97"/>
      <c r="D427" s="97"/>
      <c r="E427" s="97"/>
      <c r="F427" s="97"/>
      <c r="G427" s="97"/>
      <c r="H427" s="97"/>
      <c r="I427" s="97"/>
      <c r="J427" s="137"/>
      <c r="K427" s="138"/>
      <c r="L427" s="138"/>
      <c r="M427" s="138"/>
      <c r="N427" s="138"/>
      <c r="O427" s="138"/>
      <c r="P427" s="138"/>
      <c r="Q427" s="138"/>
      <c r="R427" s="138"/>
      <c r="S427" s="138"/>
      <c r="T427" s="138"/>
      <c r="U427" s="138"/>
      <c r="V427" s="139"/>
    </row>
    <row r="428" spans="1:22" ht="30" hidden="1" customHeight="1" outlineLevel="1" thickBot="1">
      <c r="A428" s="98"/>
      <c r="B428" s="258" t="str">
        <f>'OCENA KOŃCOWA'!D15</f>
        <v>OCENA OSTATECZNA</v>
      </c>
      <c r="C428" s="259"/>
      <c r="D428" s="259"/>
      <c r="E428" s="259"/>
      <c r="F428" s="260"/>
      <c r="G428" s="263" t="str">
        <f>'OCENA KOŃCOWA'!$H$15</f>
        <v>brak oceny</v>
      </c>
      <c r="H428" s="264"/>
      <c r="I428" s="97"/>
      <c r="J428" s="137"/>
      <c r="K428" s="138"/>
      <c r="L428" s="138"/>
      <c r="M428" s="138"/>
      <c r="N428" s="138"/>
      <c r="O428" s="138"/>
      <c r="P428" s="138"/>
      <c r="Q428" s="138"/>
      <c r="R428" s="138"/>
      <c r="S428" s="138"/>
      <c r="T428" s="138"/>
      <c r="U428" s="138"/>
      <c r="V428" s="139"/>
    </row>
    <row r="429" spans="1:22" ht="15.75" hidden="1" customHeight="1" outlineLevel="1" thickBot="1">
      <c r="A429" s="98"/>
      <c r="B429" s="107"/>
      <c r="C429" s="108"/>
      <c r="D429" s="108"/>
      <c r="E429" s="108"/>
      <c r="F429" s="108"/>
      <c r="G429" s="108"/>
      <c r="H429" s="109"/>
      <c r="I429" s="109"/>
      <c r="J429" s="140"/>
      <c r="K429" s="141"/>
      <c r="L429" s="141"/>
      <c r="M429" s="141"/>
      <c r="N429" s="141"/>
      <c r="O429" s="141"/>
      <c r="P429" s="141"/>
      <c r="Q429" s="141"/>
      <c r="R429" s="141"/>
      <c r="S429" s="141"/>
      <c r="T429" s="141"/>
      <c r="U429" s="141"/>
      <c r="V429" s="142"/>
    </row>
    <row r="430" spans="1:22" ht="15.75" collapsed="1" thickBot="1">
      <c r="A430" s="98"/>
      <c r="B430" s="98"/>
      <c r="C430" s="98"/>
      <c r="D430" s="98"/>
      <c r="E430" s="98"/>
      <c r="F430" s="98"/>
      <c r="G430" s="98"/>
      <c r="H430" s="98"/>
      <c r="I430" s="98"/>
      <c r="J430" s="98"/>
      <c r="K430" s="98"/>
      <c r="L430" s="98"/>
      <c r="M430" s="98"/>
      <c r="N430" s="98"/>
      <c r="O430" s="98"/>
      <c r="P430" s="98"/>
      <c r="Q430" s="98"/>
      <c r="R430" s="98"/>
      <c r="S430" s="98"/>
      <c r="T430" s="98"/>
      <c r="U430" s="98"/>
      <c r="V430" s="98"/>
    </row>
    <row r="431" spans="1:22" ht="21.75" customHeight="1">
      <c r="A431" s="98"/>
      <c r="B431" s="315" t="s">
        <v>156</v>
      </c>
      <c r="C431" s="316"/>
      <c r="D431" s="316"/>
      <c r="E431" s="316"/>
      <c r="F431" s="316"/>
      <c r="G431" s="316"/>
      <c r="H431" s="316"/>
      <c r="I431" s="316"/>
      <c r="J431" s="316"/>
      <c r="K431" s="316"/>
      <c r="L431" s="316"/>
      <c r="M431" s="316"/>
      <c r="N431" s="316"/>
      <c r="O431" s="316"/>
      <c r="P431" s="316"/>
      <c r="Q431" s="316"/>
      <c r="R431" s="316"/>
      <c r="S431" s="316"/>
      <c r="T431" s="316"/>
      <c r="U431" s="316"/>
      <c r="V431" s="317"/>
    </row>
    <row r="432" spans="1:22" ht="12.75" customHeight="1">
      <c r="B432" s="96" t="str">
        <f>VLOOKUP(E5,[2]TAB_ZBIORCZA!$C$5:$U$62,18,FALSE)</f>
        <v>opracowanie administracyjne, prawne, edukacyjne</v>
      </c>
      <c r="C432" s="101"/>
      <c r="D432" s="101"/>
      <c r="E432" s="101"/>
      <c r="F432" s="101"/>
      <c r="G432" s="101"/>
      <c r="H432" s="101"/>
      <c r="I432" s="101"/>
      <c r="J432" s="101"/>
      <c r="K432" s="101"/>
      <c r="L432" s="101"/>
      <c r="M432" s="101"/>
      <c r="N432" s="101"/>
      <c r="O432" s="101"/>
      <c r="P432" s="101"/>
      <c r="Q432" s="101"/>
      <c r="R432" s="101"/>
      <c r="S432" s="101"/>
      <c r="T432" s="101"/>
      <c r="U432" s="101"/>
      <c r="V432" s="166"/>
    </row>
    <row r="433" spans="1:22" ht="12.75" customHeight="1">
      <c r="B433" s="167"/>
      <c r="C433" s="101"/>
      <c r="D433" s="101"/>
      <c r="E433" s="101"/>
      <c r="F433" s="101"/>
      <c r="G433" s="101"/>
      <c r="H433" s="101"/>
      <c r="I433" s="101"/>
      <c r="J433" s="101"/>
      <c r="K433" s="101"/>
      <c r="L433" s="101"/>
      <c r="M433" s="101"/>
      <c r="N433" s="101"/>
      <c r="O433" s="101"/>
      <c r="P433" s="101"/>
      <c r="Q433" s="101"/>
      <c r="R433" s="101"/>
      <c r="S433" s="101"/>
      <c r="T433" s="101"/>
      <c r="U433" s="101"/>
      <c r="V433" s="166"/>
    </row>
    <row r="434" spans="1:22" ht="54" customHeight="1">
      <c r="A434" s="98"/>
      <c r="B434" s="306" t="s">
        <v>157</v>
      </c>
      <c r="C434" s="307"/>
      <c r="D434" s="307"/>
      <c r="E434" s="307"/>
      <c r="F434" s="307"/>
      <c r="G434" s="307"/>
      <c r="H434" s="307"/>
      <c r="I434" s="307"/>
      <c r="J434" s="307"/>
      <c r="K434" s="307"/>
      <c r="L434" s="307"/>
      <c r="M434" s="307"/>
      <c r="N434" s="307"/>
      <c r="O434" s="307"/>
      <c r="P434" s="307"/>
      <c r="Q434" s="307"/>
      <c r="R434" s="307"/>
      <c r="S434" s="307"/>
      <c r="T434" s="307"/>
      <c r="U434" s="307"/>
      <c r="V434" s="308"/>
    </row>
    <row r="435" spans="1:22" ht="12.75" customHeight="1">
      <c r="B435" s="96"/>
      <c r="C435" s="101"/>
      <c r="D435" s="101"/>
      <c r="E435" s="101"/>
      <c r="F435" s="101"/>
      <c r="G435" s="101"/>
      <c r="H435" s="101"/>
      <c r="I435" s="101"/>
      <c r="J435" s="101"/>
      <c r="K435" s="101"/>
      <c r="L435" s="101"/>
      <c r="M435" s="101"/>
      <c r="N435" s="101"/>
      <c r="O435" s="101"/>
      <c r="P435" s="101"/>
      <c r="Q435" s="101"/>
      <c r="R435" s="101"/>
      <c r="S435" s="101"/>
      <c r="T435" s="101"/>
      <c r="U435" s="101"/>
      <c r="V435" s="166"/>
    </row>
    <row r="436" spans="1:22" ht="12.75" customHeight="1">
      <c r="B436" s="167" t="s">
        <v>155</v>
      </c>
      <c r="C436" s="101"/>
      <c r="D436" s="101"/>
      <c r="E436" s="101"/>
      <c r="F436" s="101"/>
      <c r="G436" s="101"/>
      <c r="H436" s="101"/>
      <c r="I436" s="101"/>
      <c r="J436" s="101"/>
      <c r="K436" s="101"/>
      <c r="L436" s="101"/>
      <c r="M436" s="101"/>
      <c r="N436" s="101"/>
      <c r="O436" s="101"/>
      <c r="P436" s="101"/>
      <c r="Q436" s="101"/>
      <c r="R436" s="101"/>
      <c r="S436" s="101"/>
      <c r="T436" s="101"/>
      <c r="U436" s="101"/>
      <c r="V436" s="166"/>
    </row>
    <row r="437" spans="1:22" ht="133.5" customHeight="1">
      <c r="B437" s="309" t="str">
        <f>CONCATENATE(VLOOKUP(E5,[2]TAB_ZBIORCZA!$C$5:$X$62,16,FALSE),"
","
",VLOOKUP(E5,[2]TAB_ZBIORCZA!$C$5:$X$62,22,FALSE))</f>
        <v xml:space="preserve">Szacunkowe koszty wdrożenia działania wynoszą 133500000 PLN.
Zgodnie z założoną metodyką, odnosząc tę wartość do przyjętej 5-stopniowej skali oceny, gdzie 1 oznacza bardzo wysoki, a 5 bardzo niski koszt wdrożenia, działanie otrzymało wynikową ocenę 3.
Założenia do szacunku kosztów:
Całkowity koszt przedmiotowego działania obejmuje;
• zakup oraz instalację systemu antyporostowego MPGS: 125 000 000 PLN (założono wyposażenie 500 statków w instalację MGPS w cenie 200 000 PLN za sztukę,  koszt instalacji na jednym statku: 50 000 PLN) 
• roczne koszty eksploatacyjne: 
czyszczenie statków wraz z inspekcją poszycia statków, szkolenie załóg oraz roczny koszt eksploatacji systemu MGPS: 2 830 000 PLN czyli przez 4 lata 8,5 mln PLN, przy czym roczny koszt czyszczenia statków szacuje się na 2 500 000 PLN (5 000 PLN x 500 statków),  roczny koszt inspekcji poszycia statków na 300 000 PLN (5 000 PLN/nurka/miesiąc, przy założeniu 5 nurków na wybrzeżu), roczny koszt szkolenia załóg wynosi 10 000 PLN, roczny koszt eksploatacji  systemu MPGS wynosi  20 000 PLN).
</v>
      </c>
      <c r="C437" s="310"/>
      <c r="D437" s="310"/>
      <c r="E437" s="310"/>
      <c r="F437" s="310"/>
      <c r="G437" s="310"/>
      <c r="H437" s="310"/>
      <c r="I437" s="310"/>
      <c r="J437" s="310"/>
      <c r="K437" s="310"/>
      <c r="L437" s="310"/>
      <c r="M437" s="310"/>
      <c r="N437" s="310"/>
      <c r="O437" s="310"/>
      <c r="P437" s="310"/>
      <c r="Q437" s="310"/>
      <c r="R437" s="310"/>
      <c r="S437" s="310"/>
      <c r="T437" s="310"/>
      <c r="U437" s="310"/>
      <c r="V437" s="311"/>
    </row>
    <row r="438" spans="1:22">
      <c r="B438" s="96"/>
      <c r="C438" s="97"/>
      <c r="D438" s="97"/>
      <c r="E438" s="97"/>
      <c r="F438" s="97"/>
      <c r="G438" s="97"/>
      <c r="H438" s="97"/>
      <c r="I438" s="97"/>
      <c r="J438" s="97"/>
      <c r="K438" s="97"/>
      <c r="L438" s="97"/>
      <c r="M438" s="97"/>
      <c r="N438" s="97"/>
      <c r="O438" s="97"/>
      <c r="P438" s="97"/>
      <c r="Q438" s="97"/>
      <c r="R438" s="97"/>
      <c r="S438" s="97"/>
      <c r="T438" s="97"/>
      <c r="U438" s="97"/>
      <c r="V438" s="168"/>
    </row>
    <row r="439" spans="1:22" ht="15">
      <c r="B439" s="169" t="s">
        <v>158</v>
      </c>
      <c r="C439" s="97"/>
      <c r="D439" s="97"/>
      <c r="E439" s="97"/>
      <c r="F439" s="97"/>
      <c r="G439" s="97"/>
      <c r="H439" s="97"/>
      <c r="I439" s="97"/>
      <c r="J439" s="97"/>
      <c r="K439" s="97"/>
      <c r="L439" s="97"/>
      <c r="M439" s="97"/>
      <c r="N439" s="97"/>
      <c r="O439" s="97"/>
      <c r="P439" s="97"/>
      <c r="Q439" s="97"/>
      <c r="R439" s="97"/>
      <c r="S439" s="97"/>
      <c r="T439" s="97"/>
      <c r="U439" s="97"/>
      <c r="V439" s="168"/>
    </row>
    <row r="440" spans="1:22" ht="48" customHeight="1" thickBot="1">
      <c r="B440" s="312" t="str">
        <f>VLOOKUP($E$5,[2]TAB_ZBIORCZA!$C$5:$U$62,17,FALSE)</f>
        <v>Z uwagi na brak analizy jakościowej nie dokonano oceny efektywności kosztowej</v>
      </c>
      <c r="C440" s="313"/>
      <c r="D440" s="313"/>
      <c r="E440" s="313"/>
      <c r="F440" s="313"/>
      <c r="G440" s="313"/>
      <c r="H440" s="313"/>
      <c r="I440" s="313"/>
      <c r="J440" s="313"/>
      <c r="K440" s="313"/>
      <c r="L440" s="313"/>
      <c r="M440" s="313"/>
      <c r="N440" s="313"/>
      <c r="O440" s="313"/>
      <c r="P440" s="313"/>
      <c r="Q440" s="313"/>
      <c r="R440" s="313"/>
      <c r="S440" s="313"/>
      <c r="T440" s="313"/>
      <c r="U440" s="313"/>
      <c r="V440" s="314"/>
    </row>
  </sheetData>
  <mergeCells count="723">
    <mergeCell ref="B13:D13"/>
    <mergeCell ref="E13:V13"/>
    <mergeCell ref="B434:V434"/>
    <mergeCell ref="B437:V437"/>
    <mergeCell ref="B440:V440"/>
    <mergeCell ref="B369:D369"/>
    <mergeCell ref="E369:V369"/>
    <mergeCell ref="B370:D370"/>
    <mergeCell ref="E370:V370"/>
    <mergeCell ref="B431:V431"/>
    <mergeCell ref="B359:D368"/>
    <mergeCell ref="E359:V359"/>
    <mergeCell ref="F360:J360"/>
    <mergeCell ref="K360:L360"/>
    <mergeCell ref="F361:J361"/>
    <mergeCell ref="K361:L361"/>
    <mergeCell ref="F362:J362"/>
    <mergeCell ref="K362:L362"/>
    <mergeCell ref="F363:J363"/>
    <mergeCell ref="K363:L363"/>
    <mergeCell ref="F364:J364"/>
    <mergeCell ref="K364:L364"/>
    <mergeCell ref="F365:J365"/>
    <mergeCell ref="K365:L365"/>
    <mergeCell ref="F366:J366"/>
    <mergeCell ref="K366:L366"/>
    <mergeCell ref="F367:J367"/>
    <mergeCell ref="K367:L367"/>
    <mergeCell ref="F368:J368"/>
    <mergeCell ref="K368:L368"/>
    <mergeCell ref="B353:D353"/>
    <mergeCell ref="E353:V353"/>
    <mergeCell ref="B354:D354"/>
    <mergeCell ref="E354:V354"/>
    <mergeCell ref="B356:D356"/>
    <mergeCell ref="E356:V356"/>
    <mergeCell ref="B357:D357"/>
    <mergeCell ref="E357:V357"/>
    <mergeCell ref="B358:D358"/>
    <mergeCell ref="E358:V358"/>
    <mergeCell ref="B343:D352"/>
    <mergeCell ref="E343:V343"/>
    <mergeCell ref="F344:J344"/>
    <mergeCell ref="K344:L344"/>
    <mergeCell ref="F345:J345"/>
    <mergeCell ref="K345:L345"/>
    <mergeCell ref="F346:J346"/>
    <mergeCell ref="K346:L346"/>
    <mergeCell ref="F347:J347"/>
    <mergeCell ref="K347:L347"/>
    <mergeCell ref="F348:J348"/>
    <mergeCell ref="K348:L348"/>
    <mergeCell ref="F349:J349"/>
    <mergeCell ref="K349:L349"/>
    <mergeCell ref="F350:J350"/>
    <mergeCell ref="K350:L350"/>
    <mergeCell ref="F351:J351"/>
    <mergeCell ref="K351:L351"/>
    <mergeCell ref="F352:J352"/>
    <mergeCell ref="K352:L352"/>
    <mergeCell ref="B337:D337"/>
    <mergeCell ref="E337:V337"/>
    <mergeCell ref="B338:D338"/>
    <mergeCell ref="E338:V338"/>
    <mergeCell ref="B340:D340"/>
    <mergeCell ref="E340:V340"/>
    <mergeCell ref="B341:D341"/>
    <mergeCell ref="E341:V341"/>
    <mergeCell ref="B342:D342"/>
    <mergeCell ref="E342:V342"/>
    <mergeCell ref="B327:D336"/>
    <mergeCell ref="E327:V327"/>
    <mergeCell ref="F328:J328"/>
    <mergeCell ref="K328:L328"/>
    <mergeCell ref="F329:J329"/>
    <mergeCell ref="K329:L329"/>
    <mergeCell ref="F330:J330"/>
    <mergeCell ref="K330:L330"/>
    <mergeCell ref="F331:J331"/>
    <mergeCell ref="K331:L331"/>
    <mergeCell ref="F332:J332"/>
    <mergeCell ref="K332:L332"/>
    <mergeCell ref="F333:J333"/>
    <mergeCell ref="K333:L333"/>
    <mergeCell ref="F334:J334"/>
    <mergeCell ref="K334:L334"/>
    <mergeCell ref="F335:J335"/>
    <mergeCell ref="K335:L335"/>
    <mergeCell ref="F336:J336"/>
    <mergeCell ref="K336:L336"/>
    <mergeCell ref="B321:D321"/>
    <mergeCell ref="E321:V321"/>
    <mergeCell ref="B322:D322"/>
    <mergeCell ref="E322:V322"/>
    <mergeCell ref="B324:D324"/>
    <mergeCell ref="E324:V324"/>
    <mergeCell ref="B325:D325"/>
    <mergeCell ref="E325:V325"/>
    <mergeCell ref="B326:D326"/>
    <mergeCell ref="E326:V326"/>
    <mergeCell ref="B311:D320"/>
    <mergeCell ref="E311:V311"/>
    <mergeCell ref="F312:J312"/>
    <mergeCell ref="K312:L312"/>
    <mergeCell ref="F313:J313"/>
    <mergeCell ref="K313:L313"/>
    <mergeCell ref="F314:J314"/>
    <mergeCell ref="K314:L314"/>
    <mergeCell ref="F315:J315"/>
    <mergeCell ref="K315:L315"/>
    <mergeCell ref="F316:J316"/>
    <mergeCell ref="K316:L316"/>
    <mergeCell ref="F317:J317"/>
    <mergeCell ref="K317:L317"/>
    <mergeCell ref="F318:J318"/>
    <mergeCell ref="K318:L318"/>
    <mergeCell ref="F319:J319"/>
    <mergeCell ref="K319:L319"/>
    <mergeCell ref="F320:J320"/>
    <mergeCell ref="K320:L320"/>
    <mergeCell ref="B305:D305"/>
    <mergeCell ref="E305:V305"/>
    <mergeCell ref="B306:D306"/>
    <mergeCell ref="E306:V306"/>
    <mergeCell ref="B308:D308"/>
    <mergeCell ref="E308:V308"/>
    <mergeCell ref="B309:D309"/>
    <mergeCell ref="E309:V309"/>
    <mergeCell ref="B310:D310"/>
    <mergeCell ref="E310:V310"/>
    <mergeCell ref="B295:D304"/>
    <mergeCell ref="E295:V295"/>
    <mergeCell ref="F296:J296"/>
    <mergeCell ref="K296:L296"/>
    <mergeCell ref="F297:J297"/>
    <mergeCell ref="K297:L297"/>
    <mergeCell ref="F298:J298"/>
    <mergeCell ref="K298:L298"/>
    <mergeCell ref="F299:J299"/>
    <mergeCell ref="K299:L299"/>
    <mergeCell ref="F300:J300"/>
    <mergeCell ref="K300:L300"/>
    <mergeCell ref="F301:J301"/>
    <mergeCell ref="K301:L301"/>
    <mergeCell ref="F302:J302"/>
    <mergeCell ref="K302:L302"/>
    <mergeCell ref="F303:J303"/>
    <mergeCell ref="K303:L303"/>
    <mergeCell ref="F304:J304"/>
    <mergeCell ref="K304:L304"/>
    <mergeCell ref="B289:D289"/>
    <mergeCell ref="E289:V289"/>
    <mergeCell ref="B290:D290"/>
    <mergeCell ref="E290:V290"/>
    <mergeCell ref="B292:D292"/>
    <mergeCell ref="E292:V292"/>
    <mergeCell ref="B293:D293"/>
    <mergeCell ref="E293:V293"/>
    <mergeCell ref="B294:D294"/>
    <mergeCell ref="E294:V294"/>
    <mergeCell ref="B279:D288"/>
    <mergeCell ref="E279:V279"/>
    <mergeCell ref="F280:J280"/>
    <mergeCell ref="K280:L280"/>
    <mergeCell ref="F281:J281"/>
    <mergeCell ref="K281:L281"/>
    <mergeCell ref="F282:J282"/>
    <mergeCell ref="K282:L282"/>
    <mergeCell ref="F283:J283"/>
    <mergeCell ref="K283:L283"/>
    <mergeCell ref="F284:J284"/>
    <mergeCell ref="K284:L284"/>
    <mergeCell ref="F285:J285"/>
    <mergeCell ref="K285:L285"/>
    <mergeCell ref="F286:J286"/>
    <mergeCell ref="K286:L286"/>
    <mergeCell ref="F287:J287"/>
    <mergeCell ref="K287:L287"/>
    <mergeCell ref="F288:J288"/>
    <mergeCell ref="K288:L288"/>
    <mergeCell ref="B273:D273"/>
    <mergeCell ref="E273:V273"/>
    <mergeCell ref="B274:D274"/>
    <mergeCell ref="E274:V274"/>
    <mergeCell ref="B276:D276"/>
    <mergeCell ref="E276:V276"/>
    <mergeCell ref="B277:D277"/>
    <mergeCell ref="E277:V277"/>
    <mergeCell ref="B278:D278"/>
    <mergeCell ref="E278:V278"/>
    <mergeCell ref="B263:D272"/>
    <mergeCell ref="E263:V263"/>
    <mergeCell ref="F264:J264"/>
    <mergeCell ref="K264:L264"/>
    <mergeCell ref="F265:J265"/>
    <mergeCell ref="K265:L265"/>
    <mergeCell ref="F266:J266"/>
    <mergeCell ref="K266:L266"/>
    <mergeCell ref="F267:J267"/>
    <mergeCell ref="K267:L267"/>
    <mergeCell ref="F268:J268"/>
    <mergeCell ref="K268:L268"/>
    <mergeCell ref="F269:J269"/>
    <mergeCell ref="K269:L269"/>
    <mergeCell ref="F270:J270"/>
    <mergeCell ref="K270:L270"/>
    <mergeCell ref="F271:J271"/>
    <mergeCell ref="K271:L271"/>
    <mergeCell ref="F272:J272"/>
    <mergeCell ref="K272:L272"/>
    <mergeCell ref="B257:D257"/>
    <mergeCell ref="E257:V257"/>
    <mergeCell ref="B258:D258"/>
    <mergeCell ref="E258:V258"/>
    <mergeCell ref="B260:D260"/>
    <mergeCell ref="E260:V260"/>
    <mergeCell ref="B261:D261"/>
    <mergeCell ref="E261:V261"/>
    <mergeCell ref="B262:D262"/>
    <mergeCell ref="E262:V262"/>
    <mergeCell ref="B247:D256"/>
    <mergeCell ref="E247:V247"/>
    <mergeCell ref="F248:J248"/>
    <mergeCell ref="K248:L248"/>
    <mergeCell ref="F249:J249"/>
    <mergeCell ref="K249:L249"/>
    <mergeCell ref="F250:J250"/>
    <mergeCell ref="K250:L250"/>
    <mergeCell ref="F251:J251"/>
    <mergeCell ref="K251:L251"/>
    <mergeCell ref="F252:J252"/>
    <mergeCell ref="K252:L252"/>
    <mergeCell ref="F253:J253"/>
    <mergeCell ref="K253:L253"/>
    <mergeCell ref="F254:J254"/>
    <mergeCell ref="K254:L254"/>
    <mergeCell ref="F255:J255"/>
    <mergeCell ref="K255:L255"/>
    <mergeCell ref="F256:J256"/>
    <mergeCell ref="K256:L256"/>
    <mergeCell ref="B241:D241"/>
    <mergeCell ref="E241:V241"/>
    <mergeCell ref="B242:D242"/>
    <mergeCell ref="E242:V242"/>
    <mergeCell ref="B244:D244"/>
    <mergeCell ref="E244:V244"/>
    <mergeCell ref="B245:D245"/>
    <mergeCell ref="E245:V245"/>
    <mergeCell ref="B246:D246"/>
    <mergeCell ref="E246:V246"/>
    <mergeCell ref="B231:D240"/>
    <mergeCell ref="E231:V231"/>
    <mergeCell ref="F232:J232"/>
    <mergeCell ref="K232:L232"/>
    <mergeCell ref="F233:J233"/>
    <mergeCell ref="K233:L233"/>
    <mergeCell ref="F234:J234"/>
    <mergeCell ref="K234:L234"/>
    <mergeCell ref="F235:J235"/>
    <mergeCell ref="K235:L235"/>
    <mergeCell ref="F236:J236"/>
    <mergeCell ref="K236:L236"/>
    <mergeCell ref="F237:J237"/>
    <mergeCell ref="K237:L237"/>
    <mergeCell ref="F238:J238"/>
    <mergeCell ref="K238:L238"/>
    <mergeCell ref="F239:J239"/>
    <mergeCell ref="K239:L239"/>
    <mergeCell ref="F240:J240"/>
    <mergeCell ref="K240:L240"/>
    <mergeCell ref="B225:D225"/>
    <mergeCell ref="E225:V225"/>
    <mergeCell ref="B226:D226"/>
    <mergeCell ref="E226:V226"/>
    <mergeCell ref="B228:D228"/>
    <mergeCell ref="E228:V228"/>
    <mergeCell ref="B229:D229"/>
    <mergeCell ref="E229:V229"/>
    <mergeCell ref="B230:D230"/>
    <mergeCell ref="E230:V230"/>
    <mergeCell ref="B213:D213"/>
    <mergeCell ref="E213:V213"/>
    <mergeCell ref="B214:D214"/>
    <mergeCell ref="E214:V214"/>
    <mergeCell ref="B215:D224"/>
    <mergeCell ref="E215:V215"/>
    <mergeCell ref="F216:J216"/>
    <mergeCell ref="K216:L216"/>
    <mergeCell ref="F217:J217"/>
    <mergeCell ref="K217:L217"/>
    <mergeCell ref="F218:J218"/>
    <mergeCell ref="K218:L218"/>
    <mergeCell ref="F219:J219"/>
    <mergeCell ref="K219:L219"/>
    <mergeCell ref="F220:J220"/>
    <mergeCell ref="K220:L220"/>
    <mergeCell ref="F221:J221"/>
    <mergeCell ref="K221:L221"/>
    <mergeCell ref="F222:J222"/>
    <mergeCell ref="K222:L222"/>
    <mergeCell ref="F223:J223"/>
    <mergeCell ref="K223:L223"/>
    <mergeCell ref="F224:J224"/>
    <mergeCell ref="K224:L224"/>
    <mergeCell ref="K207:L207"/>
    <mergeCell ref="F208:J208"/>
    <mergeCell ref="K208:L208"/>
    <mergeCell ref="B209:D209"/>
    <mergeCell ref="E209:V209"/>
    <mergeCell ref="B210:D210"/>
    <mergeCell ref="E210:V210"/>
    <mergeCell ref="E211:V211"/>
    <mergeCell ref="B212:D212"/>
    <mergeCell ref="E212:V212"/>
    <mergeCell ref="B195:F195"/>
    <mergeCell ref="B196:D196"/>
    <mergeCell ref="E196:V196"/>
    <mergeCell ref="B197:D197"/>
    <mergeCell ref="E197:V197"/>
    <mergeCell ref="B198:D198"/>
    <mergeCell ref="E198:V198"/>
    <mergeCell ref="B199:D208"/>
    <mergeCell ref="E199:V199"/>
    <mergeCell ref="F200:J200"/>
    <mergeCell ref="K200:L200"/>
    <mergeCell ref="F201:J201"/>
    <mergeCell ref="K201:L201"/>
    <mergeCell ref="F202:J202"/>
    <mergeCell ref="K202:L202"/>
    <mergeCell ref="F203:J203"/>
    <mergeCell ref="K203:L203"/>
    <mergeCell ref="F204:J204"/>
    <mergeCell ref="K204:L204"/>
    <mergeCell ref="F205:J205"/>
    <mergeCell ref="K205:L205"/>
    <mergeCell ref="F206:J206"/>
    <mergeCell ref="K206:L206"/>
    <mergeCell ref="F207:J207"/>
    <mergeCell ref="B193:D193"/>
    <mergeCell ref="E193:V193"/>
    <mergeCell ref="F190:J190"/>
    <mergeCell ref="K190:L190"/>
    <mergeCell ref="F191:J191"/>
    <mergeCell ref="K191:L191"/>
    <mergeCell ref="B192:D192"/>
    <mergeCell ref="E192:V192"/>
    <mergeCell ref="B182:D191"/>
    <mergeCell ref="E182:V182"/>
    <mergeCell ref="F183:J183"/>
    <mergeCell ref="K183:L183"/>
    <mergeCell ref="F184:J184"/>
    <mergeCell ref="K184:L184"/>
    <mergeCell ref="F185:J185"/>
    <mergeCell ref="K185:L185"/>
    <mergeCell ref="F186:J186"/>
    <mergeCell ref="K186:L186"/>
    <mergeCell ref="F187:J187"/>
    <mergeCell ref="K187:L187"/>
    <mergeCell ref="F188:J188"/>
    <mergeCell ref="K188:L188"/>
    <mergeCell ref="F189:J189"/>
    <mergeCell ref="K189:L189"/>
    <mergeCell ref="B179:D179"/>
    <mergeCell ref="E179:V179"/>
    <mergeCell ref="B180:D180"/>
    <mergeCell ref="E180:V180"/>
    <mergeCell ref="B181:D181"/>
    <mergeCell ref="E181:V181"/>
    <mergeCell ref="F175:J175"/>
    <mergeCell ref="K175:L175"/>
    <mergeCell ref="B176:D176"/>
    <mergeCell ref="E176:V176"/>
    <mergeCell ref="B177:D177"/>
    <mergeCell ref="E177:V177"/>
    <mergeCell ref="F172:J172"/>
    <mergeCell ref="K172:L172"/>
    <mergeCell ref="F173:J173"/>
    <mergeCell ref="K173:L173"/>
    <mergeCell ref="F174:J174"/>
    <mergeCell ref="K174:L174"/>
    <mergeCell ref="B164:D164"/>
    <mergeCell ref="E164:V164"/>
    <mergeCell ref="B165:D165"/>
    <mergeCell ref="E165:V165"/>
    <mergeCell ref="B166:D175"/>
    <mergeCell ref="E166:V166"/>
    <mergeCell ref="F167:J167"/>
    <mergeCell ref="K167:L167"/>
    <mergeCell ref="F168:J168"/>
    <mergeCell ref="K168:L168"/>
    <mergeCell ref="F169:J169"/>
    <mergeCell ref="K169:L169"/>
    <mergeCell ref="F170:J170"/>
    <mergeCell ref="K170:L170"/>
    <mergeCell ref="F171:J171"/>
    <mergeCell ref="K171:L171"/>
    <mergeCell ref="B160:D160"/>
    <mergeCell ref="E160:V160"/>
    <mergeCell ref="B161:D161"/>
    <mergeCell ref="E161:V161"/>
    <mergeCell ref="B163:D163"/>
    <mergeCell ref="E163:V163"/>
    <mergeCell ref="F157:J157"/>
    <mergeCell ref="K157:L157"/>
    <mergeCell ref="F158:J158"/>
    <mergeCell ref="K158:L158"/>
    <mergeCell ref="F159:J159"/>
    <mergeCell ref="K159:L159"/>
    <mergeCell ref="B149:D149"/>
    <mergeCell ref="E149:V149"/>
    <mergeCell ref="B150:D159"/>
    <mergeCell ref="E150:V150"/>
    <mergeCell ref="F151:J151"/>
    <mergeCell ref="K151:L151"/>
    <mergeCell ref="F152:J152"/>
    <mergeCell ref="K152:L152"/>
    <mergeCell ref="F153:J153"/>
    <mergeCell ref="K153:L153"/>
    <mergeCell ref="F154:J154"/>
    <mergeCell ref="K154:L154"/>
    <mergeCell ref="F155:J155"/>
    <mergeCell ref="K155:L155"/>
    <mergeCell ref="F156:J156"/>
    <mergeCell ref="K156:L156"/>
    <mergeCell ref="B145:D145"/>
    <mergeCell ref="E145:V145"/>
    <mergeCell ref="B147:D147"/>
    <mergeCell ref="E147:V147"/>
    <mergeCell ref="B148:D148"/>
    <mergeCell ref="E148:V148"/>
    <mergeCell ref="F142:J142"/>
    <mergeCell ref="K142:L142"/>
    <mergeCell ref="F143:J143"/>
    <mergeCell ref="K143:L143"/>
    <mergeCell ref="B144:D144"/>
    <mergeCell ref="E144:V144"/>
    <mergeCell ref="B134:D143"/>
    <mergeCell ref="E134:V134"/>
    <mergeCell ref="F135:J135"/>
    <mergeCell ref="K135:L135"/>
    <mergeCell ref="F136:J136"/>
    <mergeCell ref="K136:L136"/>
    <mergeCell ref="F137:J137"/>
    <mergeCell ref="K137:L137"/>
    <mergeCell ref="F138:J138"/>
    <mergeCell ref="K138:L138"/>
    <mergeCell ref="F139:J139"/>
    <mergeCell ref="K139:L139"/>
    <mergeCell ref="F140:J140"/>
    <mergeCell ref="K140:L140"/>
    <mergeCell ref="F141:J141"/>
    <mergeCell ref="K141:L141"/>
    <mergeCell ref="B131:D131"/>
    <mergeCell ref="E131:V131"/>
    <mergeCell ref="B132:D132"/>
    <mergeCell ref="E132:V132"/>
    <mergeCell ref="B133:D133"/>
    <mergeCell ref="E133:V133"/>
    <mergeCell ref="B128:D128"/>
    <mergeCell ref="E128:V128"/>
    <mergeCell ref="B129:D129"/>
    <mergeCell ref="E129:V129"/>
    <mergeCell ref="F124:J124"/>
    <mergeCell ref="K124:L124"/>
    <mergeCell ref="F125:J125"/>
    <mergeCell ref="K125:L125"/>
    <mergeCell ref="F126:J126"/>
    <mergeCell ref="K126:L126"/>
    <mergeCell ref="B116:D116"/>
    <mergeCell ref="E116:V116"/>
    <mergeCell ref="B117:D117"/>
    <mergeCell ref="E117:V117"/>
    <mergeCell ref="B118:D127"/>
    <mergeCell ref="E118:V118"/>
    <mergeCell ref="F119:J119"/>
    <mergeCell ref="K119:L119"/>
    <mergeCell ref="F120:J120"/>
    <mergeCell ref="K120:L120"/>
    <mergeCell ref="F121:J121"/>
    <mergeCell ref="K121:L121"/>
    <mergeCell ref="F122:J122"/>
    <mergeCell ref="K122:L122"/>
    <mergeCell ref="F123:J123"/>
    <mergeCell ref="K123:L123"/>
    <mergeCell ref="F127:J127"/>
    <mergeCell ref="K127:L127"/>
    <mergeCell ref="B112:D112"/>
    <mergeCell ref="E112:V112"/>
    <mergeCell ref="B113:D113"/>
    <mergeCell ref="E113:V113"/>
    <mergeCell ref="B115:D115"/>
    <mergeCell ref="E115:V115"/>
    <mergeCell ref="F109:J109"/>
    <mergeCell ref="K109:L109"/>
    <mergeCell ref="F110:J110"/>
    <mergeCell ref="K110:L110"/>
    <mergeCell ref="F111:J111"/>
    <mergeCell ref="K111:L111"/>
    <mergeCell ref="B101:D101"/>
    <mergeCell ref="E101:V101"/>
    <mergeCell ref="B102:D111"/>
    <mergeCell ref="E102:V102"/>
    <mergeCell ref="F103:J103"/>
    <mergeCell ref="K103:L103"/>
    <mergeCell ref="F104:J104"/>
    <mergeCell ref="K104:L104"/>
    <mergeCell ref="F105:J105"/>
    <mergeCell ref="K105:L105"/>
    <mergeCell ref="F106:J106"/>
    <mergeCell ref="K106:L106"/>
    <mergeCell ref="F107:J107"/>
    <mergeCell ref="K107:L107"/>
    <mergeCell ref="F108:J108"/>
    <mergeCell ref="K108:L108"/>
    <mergeCell ref="B97:D97"/>
    <mergeCell ref="E97:V97"/>
    <mergeCell ref="B99:D99"/>
    <mergeCell ref="E99:V99"/>
    <mergeCell ref="B100:D100"/>
    <mergeCell ref="E100:V100"/>
    <mergeCell ref="F94:J94"/>
    <mergeCell ref="K94:L94"/>
    <mergeCell ref="F95:J95"/>
    <mergeCell ref="K95:L95"/>
    <mergeCell ref="B96:D96"/>
    <mergeCell ref="E96:V96"/>
    <mergeCell ref="B86:D95"/>
    <mergeCell ref="E86:V86"/>
    <mergeCell ref="F87:J87"/>
    <mergeCell ref="K87:L87"/>
    <mergeCell ref="F88:J88"/>
    <mergeCell ref="K88:L88"/>
    <mergeCell ref="F89:J89"/>
    <mergeCell ref="K89:L89"/>
    <mergeCell ref="F90:J90"/>
    <mergeCell ref="K90:L90"/>
    <mergeCell ref="F91:J91"/>
    <mergeCell ref="K91:L91"/>
    <mergeCell ref="F92:J92"/>
    <mergeCell ref="K92:L92"/>
    <mergeCell ref="F93:J93"/>
    <mergeCell ref="K93:L93"/>
    <mergeCell ref="B83:D83"/>
    <mergeCell ref="E83:V83"/>
    <mergeCell ref="B84:D84"/>
    <mergeCell ref="E84:V84"/>
    <mergeCell ref="B85:D85"/>
    <mergeCell ref="E85:V85"/>
    <mergeCell ref="B80:D80"/>
    <mergeCell ref="E80:V80"/>
    <mergeCell ref="B81:D81"/>
    <mergeCell ref="E81:V81"/>
    <mergeCell ref="F76:J76"/>
    <mergeCell ref="K76:L76"/>
    <mergeCell ref="F77:J77"/>
    <mergeCell ref="K77:L77"/>
    <mergeCell ref="F78:J78"/>
    <mergeCell ref="K78:L78"/>
    <mergeCell ref="B68:D68"/>
    <mergeCell ref="E68:V68"/>
    <mergeCell ref="B69:D69"/>
    <mergeCell ref="E69:V69"/>
    <mergeCell ref="B70:D79"/>
    <mergeCell ref="E70:V70"/>
    <mergeCell ref="F71:J71"/>
    <mergeCell ref="K71:L71"/>
    <mergeCell ref="F72:J72"/>
    <mergeCell ref="K72:L72"/>
    <mergeCell ref="F73:J73"/>
    <mergeCell ref="K73:L73"/>
    <mergeCell ref="F74:J74"/>
    <mergeCell ref="K74:L74"/>
    <mergeCell ref="F75:J75"/>
    <mergeCell ref="K75:L75"/>
    <mergeCell ref="F79:J79"/>
    <mergeCell ref="K79:L79"/>
    <mergeCell ref="B64:D64"/>
    <mergeCell ref="E64:V64"/>
    <mergeCell ref="B65:D65"/>
    <mergeCell ref="E65:V65"/>
    <mergeCell ref="B67:D67"/>
    <mergeCell ref="E67:V67"/>
    <mergeCell ref="F61:J61"/>
    <mergeCell ref="K61:L61"/>
    <mergeCell ref="F62:J62"/>
    <mergeCell ref="K62:L62"/>
    <mergeCell ref="F63:J63"/>
    <mergeCell ref="K63:L63"/>
    <mergeCell ref="F43:J43"/>
    <mergeCell ref="K43:L43"/>
    <mergeCell ref="F45:J45"/>
    <mergeCell ref="K45:L45"/>
    <mergeCell ref="B53:D53"/>
    <mergeCell ref="E53:V53"/>
    <mergeCell ref="B54:D63"/>
    <mergeCell ref="E54:V54"/>
    <mergeCell ref="F55:J55"/>
    <mergeCell ref="K55:L55"/>
    <mergeCell ref="F56:J56"/>
    <mergeCell ref="K56:L56"/>
    <mergeCell ref="F57:J57"/>
    <mergeCell ref="K57:L57"/>
    <mergeCell ref="F58:J58"/>
    <mergeCell ref="K58:L58"/>
    <mergeCell ref="F59:J59"/>
    <mergeCell ref="K59:L59"/>
    <mergeCell ref="F60:J60"/>
    <mergeCell ref="K60:L60"/>
    <mergeCell ref="E38:V38"/>
    <mergeCell ref="F39:J39"/>
    <mergeCell ref="K39:L39"/>
    <mergeCell ref="F40:J40"/>
    <mergeCell ref="K40:L40"/>
    <mergeCell ref="F41:J41"/>
    <mergeCell ref="K41:L41"/>
    <mergeCell ref="F42:J42"/>
    <mergeCell ref="K42:L42"/>
    <mergeCell ref="B35:D35"/>
    <mergeCell ref="E35:V35"/>
    <mergeCell ref="B36:D36"/>
    <mergeCell ref="E36:V36"/>
    <mergeCell ref="B37:D37"/>
    <mergeCell ref="E37:V37"/>
    <mergeCell ref="B49:D49"/>
    <mergeCell ref="E49:V49"/>
    <mergeCell ref="J374:V374"/>
    <mergeCell ref="B374:E374"/>
    <mergeCell ref="B372:V372"/>
    <mergeCell ref="F44:J44"/>
    <mergeCell ref="K44:L44"/>
    <mergeCell ref="B51:D51"/>
    <mergeCell ref="E51:V51"/>
    <mergeCell ref="B52:D52"/>
    <mergeCell ref="E52:V52"/>
    <mergeCell ref="F46:J46"/>
    <mergeCell ref="K46:L46"/>
    <mergeCell ref="F47:J47"/>
    <mergeCell ref="K47:L47"/>
    <mergeCell ref="B48:D48"/>
    <mergeCell ref="E48:V48"/>
    <mergeCell ref="B38:D47"/>
    <mergeCell ref="B379:G379"/>
    <mergeCell ref="D420:H420"/>
    <mergeCell ref="C412:D412"/>
    <mergeCell ref="C413:D413"/>
    <mergeCell ref="C414:D414"/>
    <mergeCell ref="C415:D415"/>
    <mergeCell ref="C416:D416"/>
    <mergeCell ref="G405:H405"/>
    <mergeCell ref="B407:F407"/>
    <mergeCell ref="B408:C408"/>
    <mergeCell ref="C401:D401"/>
    <mergeCell ref="C402:D402"/>
    <mergeCell ref="C403:D403"/>
    <mergeCell ref="E403:F403"/>
    <mergeCell ref="B422:B426"/>
    <mergeCell ref="B428:F428"/>
    <mergeCell ref="G418:H418"/>
    <mergeCell ref="E416:F416"/>
    <mergeCell ref="G428:H428"/>
    <mergeCell ref="C399:D399"/>
    <mergeCell ref="C400:D400"/>
    <mergeCell ref="E399:F399"/>
    <mergeCell ref="E400:F400"/>
    <mergeCell ref="E401:F401"/>
    <mergeCell ref="E402:F402"/>
    <mergeCell ref="E412:F412"/>
    <mergeCell ref="E413:F413"/>
    <mergeCell ref="E414:F414"/>
    <mergeCell ref="E415:F415"/>
    <mergeCell ref="B11:D11"/>
    <mergeCell ref="B12:D12"/>
    <mergeCell ref="C2:V2"/>
    <mergeCell ref="B5:D5"/>
    <mergeCell ref="B6:D6"/>
    <mergeCell ref="B7:D7"/>
    <mergeCell ref="B8:D8"/>
    <mergeCell ref="E11:V11"/>
    <mergeCell ref="E12:V12"/>
    <mergeCell ref="M7:V7"/>
    <mergeCell ref="B4:V4"/>
    <mergeCell ref="E8:V8"/>
    <mergeCell ref="E9:V9"/>
    <mergeCell ref="E10:V10"/>
    <mergeCell ref="B9:D9"/>
    <mergeCell ref="B10:D10"/>
    <mergeCell ref="B14:D14"/>
    <mergeCell ref="B15:D15"/>
    <mergeCell ref="B21:D21"/>
    <mergeCell ref="B32:D32"/>
    <mergeCell ref="B17:V17"/>
    <mergeCell ref="F29:J29"/>
    <mergeCell ref="F30:J30"/>
    <mergeCell ref="F31:J31"/>
    <mergeCell ref="B22:D31"/>
    <mergeCell ref="E14:V14"/>
    <mergeCell ref="E15:V15"/>
    <mergeCell ref="K28:L28"/>
    <mergeCell ref="K29:L29"/>
    <mergeCell ref="K30:L30"/>
    <mergeCell ref="K31:L31"/>
    <mergeCell ref="B19:D19"/>
    <mergeCell ref="E19:V19"/>
    <mergeCell ref="E20:V20"/>
    <mergeCell ref="E21:V21"/>
    <mergeCell ref="E22:V22"/>
    <mergeCell ref="E32:V32"/>
    <mergeCell ref="B18:F18"/>
    <mergeCell ref="E33:V33"/>
    <mergeCell ref="E34:V34"/>
    <mergeCell ref="B20:D20"/>
    <mergeCell ref="F23:J23"/>
    <mergeCell ref="F24:J24"/>
    <mergeCell ref="F25:J25"/>
    <mergeCell ref="F26:J26"/>
    <mergeCell ref="F27:J27"/>
    <mergeCell ref="F28:J28"/>
    <mergeCell ref="K23:L23"/>
    <mergeCell ref="K24:L24"/>
    <mergeCell ref="K25:L25"/>
    <mergeCell ref="K26:L26"/>
    <mergeCell ref="K27:L27"/>
    <mergeCell ref="B33:D33"/>
  </mergeCells>
  <conditionalFormatting sqref="E412:E416">
    <cfRule type="colorScale" priority="22">
      <colorScale>
        <cfvo type="min" val="0"/>
        <cfvo type="percentile" val="50"/>
        <cfvo type="max" val="0"/>
        <color rgb="FFF8696B"/>
        <color rgb="FFFFEB84"/>
        <color rgb="FF63BE7B"/>
      </colorScale>
    </cfRule>
  </conditionalFormatting>
  <conditionalFormatting sqref="E414">
    <cfRule type="colorScale" priority="21">
      <colorScale>
        <cfvo type="min" val="0"/>
        <cfvo type="percentile" val="50"/>
        <cfvo type="max" val="0"/>
        <color rgb="FFF8696B"/>
        <color rgb="FFFFEB84"/>
        <color rgb="FF63BE7B"/>
      </colorScale>
    </cfRule>
  </conditionalFormatting>
  <conditionalFormatting sqref="E416">
    <cfRule type="colorScale" priority="18">
      <colorScale>
        <cfvo type="min" val="0"/>
        <cfvo type="percentile" val="50"/>
        <cfvo type="max" val="0"/>
        <color rgb="FFF8696B"/>
        <color rgb="FFFFEB84"/>
        <color rgb="FF63BE7B"/>
      </colorScale>
    </cfRule>
  </conditionalFormatting>
  <conditionalFormatting sqref="E399:E403">
    <cfRule type="colorScale" priority="16">
      <colorScale>
        <cfvo type="min" val="0"/>
        <cfvo type="percentile" val="50"/>
        <cfvo type="max" val="0"/>
        <color rgb="FFF8696B"/>
        <color rgb="FFFFEB84"/>
        <color rgb="FF63BE7B"/>
      </colorScale>
    </cfRule>
  </conditionalFormatting>
  <conditionalFormatting sqref="E401">
    <cfRule type="colorScale" priority="11">
      <colorScale>
        <cfvo type="min" val="0"/>
        <cfvo type="percentile" val="50"/>
        <cfvo type="max" val="0"/>
        <color rgb="FFF8696B"/>
        <color rgb="FFFFEB84"/>
        <color rgb="FF63BE7B"/>
      </colorScale>
    </cfRule>
  </conditionalFormatting>
  <conditionalFormatting sqref="E403">
    <cfRule type="colorScale" priority="8">
      <colorScale>
        <cfvo type="min" val="0"/>
        <cfvo type="percentile" val="50"/>
        <cfvo type="max" val="0"/>
        <color rgb="FFF8696B"/>
        <color rgb="FFFFEB84"/>
        <color rgb="FF63BE7B"/>
      </colorScale>
    </cfRule>
  </conditionalFormatting>
  <conditionalFormatting sqref="E400:E403">
    <cfRule type="colorScale" priority="6">
      <colorScale>
        <cfvo type="min" val="0"/>
        <cfvo type="percentile" val="50"/>
        <cfvo type="max" val="0"/>
        <color rgb="FFF8696B"/>
        <color rgb="FFFFEB84"/>
        <color rgb="FF63BE7B"/>
      </colorScale>
    </cfRule>
  </conditionalFormatting>
  <conditionalFormatting sqref="E399:F403">
    <cfRule type="colorScale" priority="2">
      <colorScale>
        <cfvo type="min" val="0"/>
        <cfvo type="percentile" val="50"/>
        <cfvo type="max" val="0"/>
        <color rgb="FFF8696B"/>
        <color rgb="FFFFEB84"/>
        <color rgb="FF63BE7B"/>
      </colorScale>
    </cfRule>
  </conditionalFormatting>
  <conditionalFormatting sqref="E412:F416">
    <cfRule type="colorScale" priority="1">
      <colorScale>
        <cfvo type="min" val="0"/>
        <cfvo type="percentile" val="50"/>
        <cfvo type="max" val="0"/>
        <color rgb="FFF8696B"/>
        <color rgb="FFFFEB84"/>
        <color rgb="FF63BE7B"/>
      </colorScale>
    </cfRule>
  </conditionalFormatting>
  <pageMargins left="0.7" right="0.7" top="0.75" bottom="0.75" header="0.3" footer="0.3"/>
  <pageSetup paperSize="8" scale="48"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Arkusze</vt:lpstr>
      </vt:variant>
      <vt:variant>
        <vt:i4>4</vt:i4>
      </vt:variant>
      <vt:variant>
        <vt:lpstr>Zakresy nazwane</vt:lpstr>
      </vt:variant>
      <vt:variant>
        <vt:i4>1</vt:i4>
      </vt:variant>
    </vt:vector>
  </HeadingPairs>
  <TitlesOfParts>
    <vt:vector size="5" baseType="lpstr">
      <vt:lpstr>Skala ocen</vt:lpstr>
      <vt:lpstr>Ocena na podst. danych</vt:lpstr>
      <vt:lpstr>OCENA KOŃCOWA</vt:lpstr>
      <vt:lpstr>Passport</vt:lpstr>
      <vt:lpstr>Passport!Obszar_wydruku</vt:lpstr>
    </vt:vector>
  </TitlesOfParts>
  <Company>Grontmij NV</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p200391</dc:creator>
  <cp:lastModifiedBy>p200391</cp:lastModifiedBy>
  <cp:lastPrinted>2016-03-07T17:12:21Z</cp:lastPrinted>
  <dcterms:created xsi:type="dcterms:W3CDTF">2016-02-04T08:56:01Z</dcterms:created>
  <dcterms:modified xsi:type="dcterms:W3CDTF">2016-03-07T17:12:33Z</dcterms:modified>
</cp:coreProperties>
</file>