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Passport!$B$2:$V$427</definedName>
  </definedNames>
  <calcPr calcId="125725"/>
</workbook>
</file>

<file path=xl/calcChain.xml><?xml version="1.0" encoding="utf-8"?>
<calcChain xmlns="http://schemas.openxmlformats.org/spreadsheetml/2006/main">
  <c r="E5" i="4"/>
  <c r="E257" s="1"/>
  <c r="C1" i="1"/>
  <c r="E15" i="4" s="1"/>
  <c r="E10" l="1"/>
  <c r="E97"/>
  <c r="E290"/>
  <c r="F11" i="1"/>
  <c r="E6" i="4"/>
  <c r="E14"/>
  <c r="B432" s="1"/>
  <c r="A10" i="1"/>
  <c r="E9" i="4"/>
  <c r="E13"/>
  <c r="E289"/>
  <c r="F7" i="1"/>
  <c r="F20"/>
  <c r="E8" i="4"/>
  <c r="E12"/>
  <c r="A18"/>
  <c r="E258"/>
  <c r="E96"/>
  <c r="C2" i="1"/>
  <c r="F15"/>
  <c r="M7" i="4"/>
  <c r="E11"/>
  <c r="B426"/>
  <c r="C414"/>
  <c r="C413"/>
  <c r="C412"/>
  <c r="C411"/>
  <c r="C410"/>
  <c r="B408"/>
  <c r="B407"/>
  <c r="C403"/>
  <c r="C402"/>
  <c r="C401"/>
  <c r="C400"/>
  <c r="C399"/>
  <c r="B379"/>
  <c r="G378"/>
  <c r="G377"/>
  <c r="G376"/>
  <c r="G375"/>
  <c r="B374"/>
  <c r="G7" i="1"/>
  <c r="C2" i="4" l="1"/>
  <c r="A195"/>
  <c r="F375"/>
  <c r="H375" s="1"/>
  <c r="F376"/>
  <c r="H376" s="1"/>
  <c r="F377"/>
  <c r="H377" s="1"/>
  <c r="F378"/>
  <c r="H378" s="1"/>
  <c r="G20" i="1" l="1"/>
  <c r="G11" l="1"/>
  <c r="B376" i="4" l="1"/>
  <c r="F23" i="1" l="1"/>
  <c r="F26" l="1"/>
  <c r="G26"/>
  <c r="G405" i="4" s="1"/>
  <c r="F405"/>
  <c r="H379"/>
  <c r="D31" i="1"/>
  <c r="G29" s="1"/>
  <c r="F408" i="4" l="1"/>
  <c r="F29" i="1"/>
  <c r="F416" i="4" s="1"/>
  <c r="G416"/>
  <c r="E411"/>
  <c r="E412"/>
  <c r="E413"/>
  <c r="E414"/>
  <c r="E410"/>
  <c r="B411"/>
  <c r="B412"/>
  <c r="B413"/>
  <c r="B414"/>
  <c r="B410"/>
  <c r="E401"/>
  <c r="E402"/>
  <c r="E403"/>
  <c r="E400"/>
  <c r="E399"/>
  <c r="B400"/>
  <c r="B401"/>
  <c r="B402"/>
  <c r="B403"/>
  <c r="B399"/>
  <c r="B378"/>
  <c r="B377"/>
  <c r="B375"/>
  <c r="I13" i="3" l="1"/>
  <c r="G15" i="1" l="1"/>
  <c r="E13" i="3" l="1"/>
  <c r="H15" s="1"/>
  <c r="G426" i="4" l="1"/>
  <c r="J375" l="1"/>
</calcChain>
</file>

<file path=xl/sharedStrings.xml><?xml version="1.0" encoding="utf-8"?>
<sst xmlns="http://schemas.openxmlformats.org/spreadsheetml/2006/main" count="867" uniqueCount="174">
  <si>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</si>
  <si>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</si>
  <si>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</si>
  <si>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</si>
  <si>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</si>
  <si>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</si>
  <si>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</si>
  <si>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</si>
  <si>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</si>
  <si>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</si>
  <si>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</si>
  <si>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</si>
  <si>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</si>
  <si>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</si>
  <si>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</si>
  <si>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</si>
  <si>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</si>
  <si>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</si>
  <si>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</si>
  <si>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</si>
  <si>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</si>
  <si>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</si>
  <si>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</si>
  <si>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</si>
  <si>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</si>
  <si>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</si>
  <si>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</si>
  <si>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</si>
  <si>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</si>
  <si>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</si>
  <si>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</si>
  <si>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</si>
  <si>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</si>
  <si>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</si>
  <si>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</si>
  <si>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</si>
  <si>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</si>
  <si>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</si>
  <si>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</si>
  <si>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</si>
  <si>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</si>
  <si>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</si>
  <si>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</si>
  <si>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</si>
  <si>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</si>
  <si>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</si>
  <si>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</si>
  <si>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</si>
  <si>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</si>
  <si>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</si>
  <si>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</si>
  <si>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</si>
  <si>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</si>
  <si>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</si>
  <si>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</si>
  <si>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</si>
  <si>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</si>
  <si>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</si>
  <si>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</si>
  <si>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</si>
  <si>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</si>
  <si>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</si>
  <si>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</si>
  <si>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</si>
  <si>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</si>
  <si>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</si>
  <si>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</si>
  <si>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</si>
  <si>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</si>
  <si>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</si>
  <si>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</si>
  <si>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</si>
  <si>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</si>
  <si>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</si>
  <si>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</si>
  <si>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</si>
  <si>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</si>
  <si>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</si>
  <si>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</si>
  <si>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</si>
  <si>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</si>
  <si>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</si>
  <si>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</si>
  <si>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</si>
  <si>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</si>
  <si>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</si>
  <si>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</si>
  <si>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</si>
  <si>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</si>
  <si>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</si>
  <si>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</si>
  <si>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</si>
  <si>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</si>
  <si>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</si>
  <si>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</si>
  <si>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</si>
  <si>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</si>
  <si>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</si>
  <si>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</si>
  <si>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</si>
  <si>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</si>
  <si>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</si>
  <si>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</si>
  <si>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</si>
  <si>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</si>
  <si>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</si>
  <si>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</si>
  <si>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</si>
  <si>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</si>
  <si>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</si>
  <si>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</si>
  <si>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</si>
  <si>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</si>
  <si>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</si>
  <si>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</si>
  <si>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</si>
  <si>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</si>
  <si>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</si>
  <si>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</si>
  <si>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</si>
  <si>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</si>
  <si>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</si>
  <si>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</si>
  <si>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</si>
  <si>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</si>
  <si>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</si>
  <si>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</si>
  <si>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</si>
  <si>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</si>
  <si>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</si>
  <si>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</si>
  <si>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</si>
  <si>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</si>
  <si>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</si>
  <si>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</si>
  <si>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</si>
  <si>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</si>
  <si>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</si>
  <si>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</si>
  <si>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</si>
  <si>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</si>
  <si>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</si>
  <si>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</si>
  <si>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</si>
  <si>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</si>
  <si>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</si>
  <si>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</si>
  <si>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</si>
  <si>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</si>
  <si>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</si>
  <si>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</si>
  <si>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</si>
  <si>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</si>
  <si>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</si>
  <si>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</si>
  <si>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kroków."&amp;" W związku z powyższym analizy kosztów i korzyści nie przeprowadzono, na tym etapie rekomenduje się jedynie wdrożenie działania o charakterze studialnym.</t>
    </r>
  </si>
  <si>
    <t>Koszty:</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</si>
  <si>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</si>
  <si>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 xml:space="preserve">4.1 Produktywność (produkcja na jednostkę biomasy) kluczowych gatunków lub grup troficznych
4.2 Proporcja wybranych gatunków na szczycie łańcucha pokarmowego
4.3 Liczebność / rozmieszczenie kluczowych grup/ gatunków troficznych
</t>
  </si>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</sst>
</file>

<file path=xl/styles.xml><?xml version="1.0" encoding="utf-8"?>
<styleSheet xmlns="http://schemas.openxmlformats.org/spreadsheetml/2006/main">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06">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30" fillId="0" borderId="87"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15" fillId="0" borderId="21" xfId="0" applyFont="1" applyBorder="1" applyAlignment="1">
      <alignment vertical="center"/>
    </xf>
    <xf numFmtId="0" fontId="15" fillId="0" borderId="22" xfId="0" applyFont="1" applyBorder="1" applyAlignment="1">
      <alignment vertical="center"/>
    </xf>
    <xf numFmtId="0" fontId="15" fillId="0" borderId="23" xfId="0" applyFont="1" applyBorder="1" applyAlignment="1">
      <alignment vertical="center"/>
    </xf>
    <xf numFmtId="0" fontId="23" fillId="0" borderId="27" xfId="0" applyFont="1" applyBorder="1" applyAlignment="1">
      <alignment wrapText="1"/>
    </xf>
    <xf numFmtId="0" fontId="25" fillId="12" borderId="40" xfId="0" applyFont="1" applyFill="1" applyBorder="1" applyAlignment="1">
      <alignment vertical="center"/>
    </xf>
    <xf numFmtId="0" fontId="25" fillId="12" borderId="48" xfId="0" applyFont="1" applyFill="1" applyBorder="1" applyAlignment="1">
      <alignment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9" fontId="0" fillId="0" borderId="2" xfId="0" applyNumberFormat="1" applyBorder="1" applyAlignment="1">
      <alignment horizontal="center"/>
    </xf>
    <xf numFmtId="49" fontId="0" fillId="0" borderId="4" xfId="0" applyNumberFormat="1" applyBorder="1" applyAlignment="1">
      <alignment horizontal="center"/>
    </xf>
    <xf numFmtId="0" fontId="2" fillId="10" borderId="25" xfId="0" applyFont="1" applyFill="1" applyBorder="1" applyAlignment="1">
      <alignment horizontal="left"/>
    </xf>
    <xf numFmtId="0" fontId="0" fillId="0" borderId="2" xfId="0" applyBorder="1" applyAlignment="1">
      <alignment horizontal="center"/>
    </xf>
    <xf numFmtId="0" fontId="0" fillId="0" borderId="4" xfId="0" applyBorder="1" applyAlignment="1">
      <alignment horizontal="center"/>
    </xf>
    <xf numFmtId="16" fontId="0" fillId="0" borderId="2" xfId="0" applyNumberFormat="1" applyBorder="1" applyAlignment="1">
      <alignment horizontal="center"/>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4" fillId="0" borderId="29" xfId="0" applyFont="1" applyBorder="1" applyAlignment="1">
      <alignment horizontal="left" vertical="top" wrapText="1"/>
    </xf>
    <xf numFmtId="0" fontId="14" fillId="0" borderId="30" xfId="0" applyFont="1" applyBorder="1" applyAlignment="1">
      <alignment horizontal="left" vertical="top" wrapText="1"/>
    </xf>
    <xf numFmtId="0" fontId="14" fillId="0" borderId="77" xfId="0" applyFont="1" applyBorder="1" applyAlignment="1">
      <alignment horizontal="left" vertical="top" wrapText="1"/>
    </xf>
    <xf numFmtId="0" fontId="14" fillId="0" borderId="31" xfId="0" applyFont="1" applyBorder="1" applyAlignment="1">
      <alignment horizontal="left" vertical="top" wrapText="1"/>
    </xf>
    <xf numFmtId="0" fontId="14" fillId="0" borderId="0" xfId="0" applyFont="1" applyBorder="1" applyAlignment="1">
      <alignment horizontal="left" vertical="top" wrapText="1"/>
    </xf>
    <xf numFmtId="0" fontId="14" fillId="0" borderId="28" xfId="0" applyFont="1" applyBorder="1" applyAlignment="1">
      <alignment horizontal="left" vertical="top" wrapText="1"/>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7" fillId="0" borderId="0" xfId="0" applyFont="1" applyBorder="1" applyAlignment="1"/>
    <xf numFmtId="0" fontId="0" fillId="0" borderId="0" xfId="0" applyBorder="1" applyAlignment="1"/>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34" fillId="0" borderId="65" xfId="0" applyFont="1" applyBorder="1" applyAlignment="1">
      <alignment horizontal="left" vertical="top"/>
    </xf>
    <xf numFmtId="0" fontId="36" fillId="0" borderId="41" xfId="0" applyFont="1" applyBorder="1" applyAlignment="1">
      <alignment horizontal="left" vertical="top"/>
    </xf>
    <xf numFmtId="0" fontId="34" fillId="0" borderId="6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0" fillId="0" borderId="1" xfId="0" applyFont="1" applyBorder="1" applyAlignment="1">
      <alignment horizontal="center"/>
    </xf>
    <xf numFmtId="0" fontId="0" fillId="0" borderId="2" xfId="0" applyFont="1" applyBorder="1" applyAlignment="1">
      <alignment horizontal="center"/>
    </xf>
    <xf numFmtId="0" fontId="0" fillId="0" borderId="4" xfId="0" applyFont="1" applyBorder="1" applyAlignment="1">
      <alignment horizontal="center"/>
    </xf>
    <xf numFmtId="0" fontId="20" fillId="11" borderId="61" xfId="0" applyFont="1" applyFill="1" applyBorder="1" applyAlignment="1">
      <alignment vertical="center" wrapText="1"/>
    </xf>
    <xf numFmtId="0" fontId="0" fillId="0" borderId="44" xfId="0" applyBorder="1" applyAlignment="1"/>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23" fillId="0" borderId="39" xfId="0" applyFont="1" applyBorder="1" applyAlignment="1">
      <alignment vertical="top" wrapText="1"/>
    </xf>
    <xf numFmtId="0" fontId="0" fillId="0" borderId="40" xfId="0" applyBorder="1" applyAlignment="1"/>
    <xf numFmtId="0" fontId="23" fillId="0" borderId="49" xfId="0" applyFont="1" applyBorder="1" applyAlignment="1">
      <alignment vertical="top" wrapText="1"/>
    </xf>
    <xf numFmtId="0" fontId="0" fillId="0" borderId="50" xfId="0" applyBorder="1" applyAlignment="1"/>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6" fillId="0" borderId="70" xfId="0" applyFont="1" applyBorder="1" applyAlignment="1">
      <alignment horizontal="left" vertical="top"/>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3" fontId="17" fillId="0" borderId="42" xfId="0" applyNumberFormat="1"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0" borderId="42" xfId="0" applyFont="1"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75" xfId="0" applyFont="1" applyBorder="1" applyAlignment="1">
      <alignment horizontal="center" vertic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0" fillId="0" borderId="41" xfId="0" applyFont="1" applyBorder="1" applyAlignment="1">
      <alignment horizontal="left" vertical="top"/>
    </xf>
    <xf numFmtId="0" fontId="0" fillId="0" borderId="56" xfId="0" applyFont="1" applyBorder="1" applyAlignment="1">
      <alignment horizontal="left" vertical="top"/>
    </xf>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95" xfId="0" applyFont="1" applyBorder="1" applyAlignment="1">
      <alignment horizontal="left" vertical="top" wrapText="1"/>
    </xf>
    <xf numFmtId="0" fontId="0" fillId="0" borderId="95"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15" fillId="0" borderId="18" xfId="0" applyFont="1" applyBorder="1" applyAlignment="1">
      <alignment horizontal="left"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cellXfs>
  <cellStyles count="2">
    <cellStyle name="Normalny" xfId="0" builtinId="0"/>
    <cellStyle name="Procentowy"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pl-PL"/>
  <c:chart>
    <c:plotArea>
      <c:layout/>
      <c:barChart>
        <c:barDir val="col"/>
        <c:grouping val="clustered"/>
        <c:ser>
          <c:idx val="0"/>
          <c:order val="0"/>
          <c:spPr>
            <a:solidFill>
              <a:schemeClr val="tx2">
                <a:lumMod val="60000"/>
                <a:lumOff val="40000"/>
              </a:schemeClr>
            </a:solidFill>
            <a:ln>
              <a:solidFill>
                <a:schemeClr val="tx2">
                  <a:lumMod val="60000"/>
                  <a:lumOff val="40000"/>
                </a:schemeClr>
              </a:solidFill>
            </a:ln>
          </c:spPr>
          <c:dPt>
            <c:idx val="4"/>
            <c:spPr>
              <a:solidFill>
                <a:schemeClr val="bg1">
                  <a:lumMod val="50000"/>
                </a:schemeClr>
              </a:solidFill>
              <a:ln>
                <a:solidFill>
                  <a:schemeClr val="bg1">
                    <a:lumMod val="50000"/>
                  </a:schemeClr>
                </a:solidFill>
              </a:ln>
            </c:spPr>
          </c:dPt>
          <c:dLbls>
            <c:spPr>
              <a:noFill/>
              <a:ln>
                <a:noFill/>
              </a:ln>
              <a:effectLst/>
            </c:spPr>
            <c:showVal val="1"/>
            <c:extLst>
              <c:ext xmlns:c15="http://schemas.microsoft.com/office/drawing/2012/chart" uri="{CE6537A1-D6FC-4f65-9D91-7224C49458BB}">
                <c15:showLeaderLines val="0"/>
              </c:ext>
            </c:extLst>
          </c:dLbls>
          <c:cat>
            <c:strRef>
              <c:f>Passport!$B$375:$B$379</c:f>
              <c:strCache>
                <c:ptCount val="5"/>
                <c:pt idx="0">
                  <c:v>KRYTERIUM 1 Redukcja presji</c:v>
                </c:pt>
                <c:pt idx="1">
                  <c:v>KRYTERIUM 2 Liczba cech GES</c:v>
                </c:pt>
                <c:pt idx="2">
                  <c:v>KRYTERIUM 3 Zasięg geograficzny</c:v>
                </c:pt>
                <c:pt idx="3">
                  <c:v>KRYTERIUM 4 Czas osiągnięcia celu</c:v>
                </c:pt>
                <c:pt idx="4">
                  <c:v>OCENA NA PODSTAWIE KRYTERIÓW</c:v>
                </c:pt>
              </c:strCache>
            </c:strRef>
          </c:cat>
          <c:val>
            <c:numRef>
              <c:f>Passport!$H$375:$H$379</c:f>
              <c:numCache>
                <c:formatCode>General</c:formatCode>
                <c:ptCount val="5"/>
                <c:pt idx="0">
                  <c:v>2</c:v>
                </c:pt>
                <c:pt idx="1">
                  <c:v>3</c:v>
                </c:pt>
                <c:pt idx="2">
                  <c:v>4</c:v>
                </c:pt>
                <c:pt idx="3">
                  <c:v>2</c:v>
                </c:pt>
                <c:pt idx="4">
                  <c:v>11</c:v>
                </c:pt>
              </c:numCache>
            </c:numRef>
          </c:val>
        </c:ser>
        <c:axId val="87597824"/>
        <c:axId val="87599360"/>
      </c:barChart>
      <c:catAx>
        <c:axId val="87597824"/>
        <c:scaling>
          <c:orientation val="minMax"/>
        </c:scaling>
        <c:axPos val="b"/>
        <c:numFmt formatCode="General" sourceLinked="0"/>
        <c:tickLblPos val="nextTo"/>
        <c:txPr>
          <a:bodyPr/>
          <a:lstStyle/>
          <a:p>
            <a:pPr>
              <a:defRPr sz="1200" b="1" baseline="0"/>
            </a:pPr>
            <a:endParaRPr lang="pl-PL"/>
          </a:p>
        </c:txPr>
        <c:crossAx val="87599360"/>
        <c:crosses val="autoZero"/>
        <c:auto val="1"/>
        <c:lblAlgn val="ctr"/>
        <c:lblOffset val="100"/>
      </c:catAx>
      <c:valAx>
        <c:axId val="87599360"/>
        <c:scaling>
          <c:orientation val="minMax"/>
          <c:max val="13"/>
          <c:min val="0"/>
        </c:scaling>
        <c:axPos val="l"/>
        <c:majorGridlines>
          <c:spPr>
            <a:ln w="0"/>
          </c:spPr>
        </c:majorGridlines>
        <c:numFmt formatCode="General" sourceLinked="1"/>
        <c:tickLblPos val="nextTo"/>
        <c:crossAx val="87597824"/>
        <c:crosses val="autoZero"/>
        <c:crossBetween val="between"/>
        <c:majorUnit val="1"/>
      </c:valAx>
    </c:plotArea>
    <c:plotVisOnly val="1"/>
    <c:dispBlanksAs val="gap"/>
  </c:chart>
  <c:printSettings>
    <c:headerFooter/>
    <c:pageMargins b="0.75000000000000311" l="0.70000000000000062" r="0.70000000000000062" t="0.75000000000000311"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381000</xdr:colOff>
      <xdr:row>6</xdr:row>
      <xdr:rowOff>67182</xdr:rowOff>
    </xdr:from>
    <xdr:to>
      <xdr:col>9</xdr:col>
      <xdr:colOff>464006</xdr:colOff>
      <xdr:row>6</xdr:row>
      <xdr:rowOff>2597503</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413375" y="2337307"/>
          <a:ext cx="3639006" cy="25303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abela_zbiorcza_CBA_P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ustanowienie procedur ratowania zwierząt zaolejonych.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 xml:space="preserve">Analizy/Opracowanie planów działań
</v>
          </cell>
          <cell r="Z2" t="str">
            <v>Do 2016 r.</v>
          </cell>
          <cell r="AA2" t="str">
            <v xml:space="preserve">Obszary morskie RP i brzeg morski
</v>
          </cell>
          <cell r="AB2" t="str">
            <v>Aktualnie w 8 podakwenach subGES</v>
          </cell>
          <cell r="AC2" t="str">
            <v xml:space="preserve">Zapewnienie ochrony dzikiej fauny w przypadku wystąpienia rozlewu olejowego na morzu i na brzegu morskim.
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zmoblizować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ropopochdne: 5,0 t; 2012 - olej hydrualiczny: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Minister właściwy ds. gospodarki morskiej</v>
          </cell>
          <cell r="AG2" t="str">
            <v>nie</v>
          </cell>
          <cell r="AH2">
            <v>300000</v>
          </cell>
          <cell r="AI2" t="str">
            <v xml:space="preserve">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Zbiór i przetwarzanie danych uzyskanych od rybaków w bazie danych CMR z zakresu przypadkowych połowów chronionych gatunków morskich ptaków i ssaków .</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odłowów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 .</v>
          </cell>
          <cell r="Y3" t="str">
            <v xml:space="preserve">Proponuje się modernizację systemu powiadomień SMS w ramach zbioru danych z połowów CMR MRiRW zapewnienie możliwości przekazywania danych o przypadkowym połowie w formie SMS. Można również zastosowac sposób przekazania armatorom kluczy do oznaczania gatunków ptaków w przyłowie oraz przeprowadzić kampanię informacyjną.
</v>
          </cell>
          <cell r="Z3" t="str">
            <v>Działanie coroczne</v>
          </cell>
          <cell r="AA3" t="str">
            <v>Obszary morskie RP</v>
          </cell>
          <cell r="AB3" t="str">
            <v>Aktualnie w 8 podakwenach subGES</v>
          </cell>
          <cell r="AC3" t="str">
            <v>Uzyskanie danych umożliwiających ocenę skali przypadkowego połowu gatunków chronionych podczas operacji połowowych.</v>
          </cell>
          <cell r="AF3" t="str">
            <v>Minister właściwy ds. gospodarki morskiej/ Okręgowy Inspektorat Rybołówstwa Morskiego Gdynia/Okręgowy Inspektorat Rybołówstwa Morskiego Słupsk/Okręgowy Inspektorat Rybołówstwa Morskiego Szczecin</v>
          </cell>
          <cell r="AG3" t="str">
            <v>nie</v>
          </cell>
          <cell r="AH3">
            <v>48979</v>
          </cell>
          <cell r="AI3" t="str">
            <v xml:space="preserve">Koszt modernizacji systemu powiadomień SMS w ramach zbioru danych  z połowów CMR MRiRW - 40 000 PLN, koszt powielenia kluczy do oznaczania ptaków w przyłowie - 8979 PLN.
</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 xml:space="preserve">Badania monitoringowe populacji ryb przybrzeznych oraz analiza danych
</v>
          </cell>
          <cell r="Z4" t="str">
            <v>Działanie zależne od dostępności finansowania.</v>
          </cell>
          <cell r="AA4" t="str">
            <v>Morskie wody wewnętrzne RP</v>
          </cell>
          <cell r="AB4" t="str">
            <v>Aktualnie w 8 podakwenach subGES</v>
          </cell>
          <cell r="AC4" t="str">
            <v xml:space="preserve">Uzyskanie danych na temat stanu zasobów w polskich morskich wodach wewnętrznych i możliwości ich ekspoatacji. </v>
          </cell>
          <cell r="AF4" t="str">
            <v>Minister własciwy ds. rybołówstwa</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Zwiększenie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podjecie decyzji odnośnie zarządzania środowiskowego w zakresie trałowania</v>
          </cell>
          <cell r="Z5" t="str">
            <v>Bezterminowo</v>
          </cell>
          <cell r="AA5" t="str">
            <v>Obszary morskie RP</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 Minister właściwy ds. rybołówstwa</v>
          </cell>
          <cell r="AH5">
            <v>165989328</v>
          </cell>
          <cell r="AI5" t="str">
            <v xml:space="preserve">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w przypadku konieczności ochrony cennych  i zagrożonych morskich biotopów</v>
          </cell>
          <cell r="H6" t="str">
            <v>nowe</v>
          </cell>
          <cell r="I6" t="str">
            <v>związane z opracowaniem PZPOM</v>
          </cell>
          <cell r="R6" t="str">
            <v>Wprowadzenie zakazu stosowania narzędzi połowowych powodujących wzrost śmiertelności gatunków objętych wskaźnikiem bądź mających negatywny wpływ na stan siedlisk cennych przyrodniczo</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Dyrketywa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v>
          </cell>
          <cell r="Z6" t="str">
            <v>Od momentu przyjęcia planu zagospodarowania przestrzennego  obszarów morskich - bezterminowo</v>
          </cell>
          <cell r="AA6" t="str">
            <v>Obszary morskie RP</v>
          </cell>
          <cell r="AB6" t="str">
            <v>Aktualnie w 8 podakwenach subGES</v>
          </cell>
          <cell r="AF6" t="str">
            <v>Minister właściwy ds. gospodarki morskiej/Urzędy Morskie</v>
          </cell>
          <cell r="AH6" t="str">
            <v>brak danych</v>
          </cell>
          <cell r="AI6" t="str">
            <v>Koszt nieznany, zależny od wprowadzonych ograniczeń stosowania narzędzi połowowych</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Dyrketywa Parlamentu Europejskiego i Rady 2014/89/UE z dnia 23 lipca 2014 r. ustanawiająca ramy planowania przestrzennego obszarów morskich; ustawa z dnia 21 marca 1991 r. o obszarach morskich Rzeczypospolitej Polskiej i administracji morskiej </v>
          </cell>
          <cell r="Y7" t="str">
            <v xml:space="preserve">Wprowadzenie wyłączenia do projektu planów zagospodarowania przestrzennego polskich obszarów morskich, przyjmowanego w drodze rozporządzenia ministra właściwego ds. Gospodarki morskiej </v>
          </cell>
          <cell r="Z7" t="str">
            <v>Od momentu przyjęcia planu zagospodarowania przestrzennego  obszarów morskich - bezterminowo</v>
          </cell>
          <cell r="AA7" t="str">
            <v>Obszary morskie RP</v>
          </cell>
          <cell r="AB7" t="str">
            <v>Aktualnie w 8 podakwenach subGES</v>
          </cell>
          <cell r="AF7" t="str">
            <v>Minister właściwy ds. gospodarki morskiej / Minister właściwy ds. budownictwa, planowania i zagospodarowania przestrzennego oraz mieszkalnictwa/ Urzędy Morskie</v>
          </cell>
          <cell r="AH7" t="str">
            <v>brak danych</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RP</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funtów rocznie. (1)</v>
          </cell>
          <cell r="AE8" t="str">
            <v xml:space="preserve">(1) Environmental economics
Support to sectoral policies: Water 
</v>
          </cell>
          <cell r="AF8" t="str">
            <v>Organy ochrony środowiska wskazane w art. 376 p.o.ś.</v>
          </cell>
          <cell r="AH8" t="str">
            <v>brak danych</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
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 działanie ciągłe 
</v>
          </cell>
          <cell r="AA9" t="str">
            <v>Terytorium całego kraju wraz z obszarami morskimi RP</v>
          </cell>
          <cell r="AB9" t="str">
            <v>brak oceny</v>
          </cell>
          <cell r="AC9" t="str">
            <v xml:space="preserve">Zapobieganie, zmniejszanie i wyeliminowanieryzyka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 działanie ciągłe 
</v>
          </cell>
          <cell r="AA10" t="str">
            <v>Terytorium całego kraju wraz z obszarami morskimi RP</v>
          </cell>
          <cell r="AB10" t="str">
            <v>brak oceny</v>
          </cell>
          <cell r="AF10" t="str">
            <v>Minister właściwy ds. środowiska</v>
          </cell>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K10" t="str">
            <v xml:space="preserve">Ministerstwo Środowiska/NFOŚiGW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Wdrożenie wytycznych IMO dotyczących praktyki kontroli i zarządzania 'biofoulingiem' (systemy przeciwporostowe na statkach)</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Wprowadzenie wstępnych przepisów dotyczących kontroli i postępowania w sprawie ograniczania procesów porastania statków, z uwzględnieniem specyfiki żeglugi śródlądowej, w tym zakup oraz instalację systemu antyporostowego MPGS oraz czyszczenie statków wraz z inspekcją poszycia statków. Wyprodukowanie i dystrybucja materiałów edukacyjnych w mediach, szkolenie załóg.</v>
          </cell>
          <cell r="T11" t="str">
            <v>prawne, 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Działanie polega na opracowaniu planu zarządzania procesami porastania elementów konstrukcyjnych statków przez organizmy wodne (w tym gatunki obce) i wprowadzeniu przepisów określających procedury zwalczania procesów porastania statku, jak np. prowadzenie książki zapisów działań przeciwporostowych, obowiązków związanych z instalacją systemów antyporostowych, zakup oraz instalację systemu antyporostowego MPGS oraz czyszczenie statków, inspekcja poszycia statków, działania edukacyjne w postaci szkoleń dla kapitanów i załóg.</v>
          </cell>
          <cell r="Z11" t="str">
            <v xml:space="preserve">2016 - 2020 - działanie ciągłe 
</v>
          </cell>
          <cell r="AA11" t="str">
            <v>Obszary morskie RP, porty i przystanie morskie</v>
          </cell>
          <cell r="AB11" t="str">
            <v>brak oceny</v>
          </cell>
          <cell r="AF11" t="str">
            <v>Minister właściwy ds. środowiska w uzgodnieniu z Ministrem właściwym ds. gospodarki morskiej w zakresie dotyczącym zaleceń IMO</v>
          </cell>
          <cell r="AH11">
            <v>133500000</v>
          </cell>
          <cell r="AI11" t="str">
            <v xml:space="preserve">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administracyjne, prawne, edukacyjne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do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v>
          </cell>
          <cell r="Y12" t="str">
            <v>Opracowanie środków eliminacji ze środowiska naturalnego organizmów należących do inwazyjnych gatunków obcych oraz finansowe, czasowe, przestrzenne i przedmiotowe ramy ich zastosowania.</v>
          </cell>
          <cell r="Z12" t="str">
            <v xml:space="preserve">2016 - 2020 - działanie ciągłe 
</v>
          </cell>
          <cell r="AA12" t="str">
            <v>Terytorium całego kraju wraz z obszarami morskimi RP</v>
          </cell>
          <cell r="AB12" t="str">
            <v>brak oceny</v>
          </cell>
          <cell r="AF12" t="str">
            <v xml:space="preserve">Minister właściwy ds. środowiska </v>
          </cell>
          <cell r="AH12">
            <v>500000</v>
          </cell>
          <cell r="AI12" t="str">
            <v>Koszt opracowania studialnego</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Zapobieżenia ucieczce gatunków obców z akwakultur</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 działanie ciągłe 
</v>
          </cell>
          <cell r="AA13" t="str">
            <v>Terytorium całego kraju wraz z obszarami morskimi RP</v>
          </cell>
          <cell r="AB13" t="str">
            <v>brak oceny</v>
          </cell>
          <cell r="AF13" t="str">
            <v>Minister właściwy ds. gospodarki morskiej (we współpracy z Ministrem właściwym ds. rybołówstwa)</v>
          </cell>
          <cell r="AH13">
            <v>200000</v>
          </cell>
          <cell r="AI13" t="str">
            <v>Koszt opracowania studialnego</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Y14" t="str">
            <v xml:space="preserve">Kampania promocyjna adresowana do rybaków indywidualnych, organizacji rybaków oraz ogółu społeczeństwa </v>
          </cell>
          <cell r="Z14" t="str">
            <v>Działania ciągłe</v>
          </cell>
          <cell r="AA14" t="str">
            <v>Obszary morskie RP</v>
          </cell>
          <cell r="AB14" t="str">
            <v>Ocena łączna w w8 podakwenach: subGES</v>
          </cell>
          <cell r="AC14" t="str">
            <v>Działanie przyczyni się do zmniejszenia presji antropogenicznej generowanej przez sektor rybołówstwa.</v>
          </cell>
          <cell r="AF14" t="str">
            <v>Minister właściwy ds. rybołówstwa</v>
          </cell>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alternatywnychMiędzynarodowa konwencja o zapobieganiu zanieczyszczaniu morza przez statki wraz z Protokołem uzupełniającym do konwencji z 1997 r. (Dz. U. z 2005 r. Nr 202, poz. 1679)
</v>
          </cell>
          <cell r="Y16" t="str">
            <v xml:space="preserve">Przygotowanie przez Ministra Gospodarki Krajowych ram polityki rozwoju paliw alternatywnych do 2020 r. Wprowadzenie zmian prawnych. Działania inwestycyjne na terenie portów i na statkach
</v>
          </cell>
          <cell r="Z16" t="str">
            <v xml:space="preserve">Do końca 2025 r. dla portów morskich
</v>
          </cell>
          <cell r="AA16" t="str">
            <v xml:space="preserve">Obszary morskie RP,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MG/MIiR. Źródła finansowania związane z realizacją inwestycji konieczne do określenia
</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techniczne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 xml:space="preserve">Minister właściwy ds. energii/Minister właściwy ds. gospodarki morskiej </v>
          </cell>
          <cell r="AG17" t="str">
            <v>nie</v>
          </cell>
          <cell r="AH17">
            <v>8000000</v>
          </cell>
          <cell r="AI17" t="str">
            <v>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J17" t="str">
            <v>Ankiety przeprowadzone wśród polskich mortów morskich.</v>
          </cell>
          <cell r="AK17" t="str">
            <v xml:space="preserve">W ramach działań portów. Źródła finansowania związane z realizacją inwestycji konieczne do określenia
</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 xml:space="preserve">Wprowadzenie odpowiednich zmian do konwencji o zapobieganiu zanieczyszczaniu morza przez statki
</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v>
          </cell>
          <cell r="AG18" t="str">
            <v>nie</v>
          </cell>
          <cell r="AI18" t="str">
            <v xml:space="preserve">Koszty działań prawnych i analitycznych w ramach bieżących działań MIiR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v>
          </cell>
          <cell r="T19" t="str">
            <v>prawne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morskiej/Urzędy Morskie/Zarządy Portów</v>
          </cell>
          <cell r="AG19" t="str">
            <v>nie</v>
          </cell>
          <cell r="AH19">
            <v>50320000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Źródła finansowania związane z realizacją inwestycji konieczne do określenia.
</v>
          </cell>
          <cell r="AL19" t="str">
            <v>Działanie koordynowane regionalnie w ramach konwencji o ochronie środowiska morskiego obszaru Morza Bałtyckiego (HELCOM, Helsinki 09.04.1992).</v>
          </cell>
          <cell r="AM19" t="str">
            <v>Ministries</v>
          </cell>
          <cell r="AN19" t="str">
            <v>TAK</v>
          </cell>
          <cell r="AU19">
            <v>1</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Analizę techniczno-ekonomiczną możliwych sposób redukcji emisji fosforanów z hałdy
4) Opracowanie dokumentacji technicznej wybranych rozwiązań
5) Realizację robót
6) Monitoring porealizacyjny i ewentualne korekty działania.
Na podstawie dostępnych materiałów i analiz wstępnie zakłada się, że środki zaradcze będą obejmować:
1) Uszczelnienie składowiska od góry w celu ograniczenia do minimum przesiąkania wód opadowych i powstawania bogatych w fosforany odcieków
2) Chemiczne strącanie fosforanów z odcieków, wraz z odwadnianiem powstających osadów
3) Budowę pionowych barier minimalizujących transport fosforanów do rzeki z wodami gruntowymi (o ile dwa pierwsze środki okażą się niewystarczające).
Powierzchnia składowiska to około 34 ha. Zawiera ono około 17 milionów ton fosfogipsów. 
</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podjęciu technicznych środków zaradczych ograniczających do minimum emisję fosforanów z odciekami ze składowiska fosfogipsów w Wiślince.</v>
          </cell>
          <cell r="Z20" t="str">
            <v>2017 - Badania i dokumentacja techniczna środków zaradczych
2018 - Wdrożenie środków zaradczych</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 / 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AF20" t="str">
            <v>Jednostka odpowiedzialna za wdrażanie: Gdańskie Zakłady Nawozów Fosforowych Fosfory sp. z o.o.
Jednostka odpowiedzialna za kontrolę/monitoring realizacji: Państwowa Inspekcja Ochrony Środowiska</v>
          </cell>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 xml:space="preserve">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instalacje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
</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Prawo Wodne
Art. 38b, 38c, 38d ustawy z dnia 18 lipca 2001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o nawozach i nawożeniu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
</v>
          </cell>
          <cell r="Y23" t="str">
            <v xml:space="preserve">Zmiana Ustawy z dnia 10 lipca 2007 o nawozach i nawożeniu
Wydanie rozporządzenia w sprawie planów nawozowych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 xml:space="preserve">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nawozy.Przewiduje się etapowe wdrażanie nowego przepisu tak, aby zaczął obowiązywać:
- gospodarstwa o obsadzie ponad 500 DJP - w ciągu 2 lat od wejścia w życie zmiany Ustawy
- gospodarstwa o obsadzie ponad 100 DJP - w ciągu 4 lat od wejścia w życie zmiany Ustawy
- pozostałe gospodarstwa - w ciągu 6 lat od wejścia w życie zmiany Ustawy.
</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4" t="str">
            <v xml:space="preserve">Zmiana Ustawy z dnia 10 lipca 2007 o nawozach i nawożeniu
</v>
          </cell>
          <cell r="Z24" t="str">
            <v>2016 r. zmiana Ustawy
2022 r. pełne wejście w życie zmienionych przepisów Ustawy
2022 r. - pełna realizacja zmienionych przepisów Ustawy</v>
          </cell>
          <cell r="AA24" t="str">
            <v xml:space="preserve">Działanie obejmujące całe terytorium lądowe Rzeczypospolitej Polskiej
</v>
          </cell>
          <cell r="AB24" t="str">
            <v>W 7 podakwenach subGES, w 1 podakwenie GES.</v>
          </cell>
          <cell r="AC24" t="str">
            <v>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 xml:space="preserve">Dane ilościowe na podstawie danych GUS za rok 2013 oraz szcunków inżynierów </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wykorzystania istniejących większych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Prawo Wodne
Art. 38b, 38c, 38d ustawy z dnia 18 lipca 2001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2016-2017 - Monitoring wód opadowych w siedmiu największych miastach Polski
2017-2018 -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 się zwracają.</v>
          </cell>
          <cell r="T26" t="str">
            <v>Prawne, edukacyjne, finansowe, techniczne</v>
          </cell>
          <cell r="X26" t="str">
            <v>Art.. 290 ust. 2 ustawy z dnia 21 kwietnia 2001 r. Prawo ochrony środowiska
Art. 61c, 61d i 61p ustawy z dnia 18 lipca 2001 Prawo Wodne
Art. 38b, 38c, 38d ustawy z dnia 18 lipca 2001 Prawo Wodne</v>
          </cell>
          <cell r="Y26" t="str">
            <v>Uruchomienie programów wsparcia technicznego i finansowego przez fundusze ochrony środowiska i gospodarki wodnej, poprzedzone wprowdadzeniem bodźcowania poprzez zmianę przepisów o opłatach za korzystanie ze środowiska</v>
          </cell>
          <cell r="Z26" t="str">
            <v xml:space="preserve">2016 - Zmiana rozporządzenie w sprawie opłat za korzystanie ze środowiska
2016 - Cykl szkoleń dla operatorów oczyszczalni i przedstawicieli samorządów i powołanie zespołu pomocy technicznej
2017 - 2020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zł
Udział funduszy ochrony środowiska i gospodarki wodnej: 100 000 000 zł</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przesdsiębiorstw komunalnych odpowiedzialnych za gospodarkę ściekową, architekci i urbaniści, zarządcy dużych spółdzielni i wspólnot mieszkaniowych, przedstawiciele wojewdzkich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Prawo Wodne
Art. 38b, 38c, 38d ustawy z dnia 18 lipca 2001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2017-2018</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przeprowadzenie jej oraz koszt opracowania materiałów szkoleniowych i przeprowadzenie serii szkoleń.</v>
          </cell>
          <cell r="AJ27" t="str">
            <v>Eksperckie</v>
          </cell>
          <cell r="AK27" t="str">
            <v xml:space="preserve">Środki NFOŚiGW.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Prawo Wodne
Art. 38b, 38c, 38d ustawy z dnia 18 lipca 2001 Prawo Wodne
Art. 113b ust. 2 ustawy z dnia 18 lipca 2001 Prawo Wodne
Art. 88k pkt 4 ustawy z dnia 18 lipca 2001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v>
          </cell>
          <cell r="Z28" t="str">
            <v>2016 - poddziałanie 1) wprowadzenie odpowiednich zapisów do planów przeciwdziałania skutkom suszy
2018 - poddziałania 2) - 6)
2020 -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AD28">
            <v>229961947.95922393</v>
          </cell>
          <cell r="AE28" t="str">
            <v>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Prawo Wodne
Art. 38b, 38c, 38d ustawy z dnia 18 lipca 2001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statystycznych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2013r."</v>
          </cell>
          <cell r="AK29" t="str">
            <v xml:space="preserve">Działanie nie wiąże się z dodatkowymi kosztami. Państwowy system doradztwa rolniczego w Polsce dysponuje rocznym budżetem około 200 milionów zł. Działanie będzie realizowane w ramach tych środków.
</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Prawo Wodne
Art. 38b, 38c, 38d ustawy z dnia 18 lipca 2001 Prawo Wodne</v>
          </cell>
          <cell r="Y30" t="str">
            <v>Powołanie przez KZGW niezależnego zespołu ekspertów, którzy we współpracy ze służbami ochrony środowiska zakładów przedstawią wykonalne propozycje zmniejszenia emisji azotu do wód.</v>
          </cell>
          <cell r="Z30" t="str">
            <v>2016 - Rozpoczęcie prac
2017 -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Środki Narodowego Funduszu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 Identyfikacja narażonych na erozję wodną gruntów ornych będących kluczowymi źródłami fosforu trafiającego do wód
2018 - Opracowanie i uruchomienie programu tworzenia barier biogeochemicznych
2020 - Wdrożenie programu na pierwszych 15 000 hektarów
2022 -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rolnictwa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 / 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podjecie decyzji odnośnie zarządzania środowiskowego w zakresie trałowania</v>
          </cell>
          <cell r="Z32" t="str">
            <v>Od momentu przyjęcia planu zagospodarowania przestrzennego  obszarów morskich - bezterminowo</v>
          </cell>
          <cell r="AA32" t="str">
            <v>Obszary morskie RP</v>
          </cell>
          <cell r="AB32" t="str">
            <v>W 7 podakwenach subGES, w 1 podakwenie GES.</v>
          </cell>
          <cell r="AF32" t="str">
            <v>Minister właściwy ds. gospodarki morskiej/Urządy Morskie</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RP</v>
          </cell>
          <cell r="AB33" t="str">
            <v>W 7 podakwenach subGES, w 1 podakwenie GES.</v>
          </cell>
          <cell r="AF33" t="str">
            <v>Minister właściwy ds. środowiska</v>
          </cell>
          <cell r="AH33">
            <v>30000</v>
          </cell>
          <cell r="AI33" t="str">
            <v>Koszt opracowania wytycznych</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czerpalnego) w morzu oraz zarządzania przybrzeżnymi klapowiskami na obszarze Morza Bałtyckiego</v>
          </cell>
          <cell r="H34" t="str">
            <v>nowe</v>
          </cell>
          <cell r="R34" t="str">
            <v xml:space="preserve">Zakres objęty przewodnikiem do wyznaczania nowych miejsc klapowania oraz założeniami do programu  kontroli klapowisk.
</v>
          </cell>
          <cell r="T34" t="str">
            <v>administracyjne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zanieczyszczaniu mórz przez zatapianie odpadów i innych substancji, 1972 (konwencja Londyńska) (Dz. U. 1984 nr 11 poz. 46). Konwencja o ochronie środowiska morskiego obszaru Morza Bałtyckiego, sporządzona w Helsinkach dnia 9 kwietnia 1992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RP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Urządy Morskie/Minister właściwy ds. gospodarki morskiej</v>
          </cell>
          <cell r="AG34" t="str">
            <v>nie</v>
          </cell>
          <cell r="AH34">
            <v>0</v>
          </cell>
          <cell r="AI34" t="str">
            <v>Działanie przeprowadzone w ramach bieżącej działalności urzędów.</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dzialanie konrolne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2016-2017 - Przeprowadzenie proceduty przetargowej
2017-2018 - Realizacja badań i wykonanie produktów projektu.</v>
          </cell>
          <cell r="AA35" t="str">
            <v xml:space="preserve">Obszary morskie RP
</v>
          </cell>
          <cell r="AB35" t="str">
            <v>W 7 podakwenach GES, w 1 podakwenie subGES.</v>
          </cell>
          <cell r="AC35" t="str">
            <v>Określenie ryzyka nieosiągnięcia dobrego stanu wód w aspekcie elementów hydromorfologicznych.</v>
          </cell>
          <cell r="AF35" t="str">
            <v>Krajowy Zarząd Gospodarki Wodnej</v>
          </cell>
          <cell r="AG35" t="str">
            <v>nie</v>
          </cell>
          <cell r="AH35">
            <v>2000000</v>
          </cell>
          <cell r="AI35" t="str">
            <v>Koszt całkowity:  2 000 000 zł</v>
          </cell>
          <cell r="AK35" t="str">
            <v xml:space="preserve">Środki 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 xml:space="preserve">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graniczenia wpływu zalęgającego wraku na środowisko morskie,
- rozpoznaniu rynku firm pogłębiarskich i ratowniczych dla wykonania założonego zakresu prac rekultywacyjnych.
</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Krajowy Zarząd Gospodarki Wodnej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K36" t="str">
            <v>NFOŚiGW</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(konwencja Helsińska) (Dz. U. z 2000 nr 28 poz. 346) Międzynarodowa konwencja w sprawie usuwania wraków (2007 Nairobi WRC)
</v>
          </cell>
          <cell r="Y37" t="str">
            <v>Sporządzenie raportu</v>
          </cell>
          <cell r="Z37" t="str">
            <v>Od 2016 r.</v>
          </cell>
          <cell r="AA37" t="str">
            <v xml:space="preserve">Obszary morskie RP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Gospodarki Wojennej RP
</v>
          </cell>
          <cell r="AG37" t="str">
            <v>nie</v>
          </cell>
          <cell r="AH37">
            <v>400000</v>
          </cell>
          <cell r="AI37" t="str">
            <v xml:space="preserve">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K37" t="str">
            <v xml:space="preserve">Źródła finansowania konieczne do określenia
</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 xml:space="preserve">Analiza krajowych i międzynarodowych uwarunkowań prawnych w tym zakresie. Analiza ryzyka. Określenie wielkości strumienia odpadów. Analiza postępowania z odpadami. Opracowanie procedury pobierania próbek.  Analiza problematyki zagospodarowania odpadów. Analiza zagadnień związanych z roszczeniami i odszkodowaniami. Opracowanie procedur operacyjnych. Opracowanie wytycznych dla organizacji odbiorczych i czasowych składowisk odpadów. Przeprowadzenie oceny możliwości odbioru odpadów przy wykorzystaniu portowych urządzeń odbiorczych. Opracowanie procedur transportu odpadów niebezpiecznych. Przygotowanie koncepcji elektronicznego systemu wspomagania decyzji w zakresie gospodarki odpadami pochodzącymi z wypadków morskich
</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2000roku (protokół OPRC-HNS, Dz. U. 2007 nr 167 poz. 1174) Krajowy Plan Gospodarki Odpadami 2014
</v>
          </cell>
          <cell r="Y38" t="str">
            <v xml:space="preserve">Sporządzenie planu i przeprowadzenie szkoleń.
</v>
          </cell>
          <cell r="Z38" t="str">
            <v>2015 - 2016 r.</v>
          </cell>
          <cell r="AA38" t="str">
            <v xml:space="preserve">Obszary morskie RP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Szacunkowy koszt działania to ok.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1</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Infrastruktury i Rozwoju i Ministerstwem Transportu Federacji Rosyjskiej o zatwierdzeniu i wejściu w życie „Wspólnego polsko – rosyjskiego Planu wzajemnych działań w przypadku zanieczyszczenia w obszarze Morza Bałtyckiego”
</v>
          </cell>
          <cell r="Z39" t="str">
            <v>2015 - 2016 r</v>
          </cell>
          <cell r="AA39" t="str">
            <v>Morze Bałtyckie</v>
          </cell>
          <cell r="AB39" t="str">
            <v>W 7 podakwenach GES, w 1 podakwenie subGES.</v>
          </cell>
          <cell r="AC39" t="str">
            <v xml:space="preserve">Podpisanie umów przyczyni się do podniesienia gotowości i skuteczności w zwalczaniu zanieczyszczeń, stworzy realne warunki niesienia wzajemnej pomocy oraz przyczyni się do ochrony środowiska morskiego przed zanieczyszczeniami pochodzącymi z wypadków morskich
</v>
          </cell>
          <cell r="AF39" t="str">
            <v>Minister właściwy ds. gospodarki morskiej/SAR (Morska Służba Poszukiwania i Ratownictwa)</v>
          </cell>
          <cell r="AG39" t="str">
            <v>nie</v>
          </cell>
          <cell r="AH39">
            <v>150000</v>
          </cell>
          <cell r="AI39" t="str">
            <v>Koszty spotkań założono na poziomie 150 000 PLN. Przyjęto założenie, że  odbędzie się 10 spotkań o charakterze  międzynarodowym. Koszt organizacji 1 spotkania przyjęto na poziomie 15 000 PLN.</v>
          </cell>
          <cell r="AK39" t="str">
            <v>Działanie finnsowane w ramach bieżącej działalności jednostek.</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Analizy
Opracowanie planów działań
</v>
          </cell>
          <cell r="Z40" t="str">
            <v>Do 2016 r.</v>
          </cell>
          <cell r="AA40" t="str">
            <v>Brzeg morski RP</v>
          </cell>
          <cell r="AB40" t="str">
            <v>W 7 podakwenach GES, w 1 podakwenie subGES.</v>
          </cell>
          <cell r="AC40" t="str">
            <v>Stworzenie środków do minimalizacji skutków zanieczyszczeń olejami i innymi substancjami szkodliwymi na brzegu morskim.</v>
          </cell>
          <cell r="AF40" t="str">
            <v xml:space="preserve">Do rozstrzygnięcia jednostka odpowiedzialna za wdrażanie i jednostki współpracujące
</v>
          </cell>
          <cell r="AG40" t="str">
            <v>nie</v>
          </cell>
          <cell r="AH40">
            <v>400000</v>
          </cell>
          <cell r="AI40" t="str">
            <v>Szacunkowy koszt działania to ok. 400 000 PLN.</v>
          </cell>
          <cell r="AK40" t="str">
            <v>budżet państwa</v>
          </cell>
          <cell r="AL40" t="str">
            <v>Działanie koordynowane lokalnie</v>
          </cell>
          <cell r="AM40" t="str">
            <v>Ministries</v>
          </cell>
          <cell r="AO40" t="str">
            <v>Questionable in the equipment part</v>
          </cell>
          <cell r="AQ40" t="str">
            <v>Possibly</v>
          </cell>
          <cell r="AS40" t="str">
            <v>No</v>
          </cell>
          <cell r="AU40">
            <v>1</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RP</v>
          </cell>
          <cell r="AB41" t="str">
            <v>W 7 podakwenach GES, w 1 podakwenie subGES.</v>
          </cell>
          <cell r="AC41" t="str">
            <v xml:space="preserve">Zapobieganie, zmniejszanie i eliminowanie wprowadzania substancji ropopochodnych i innych do środowiska morskiego.
Dla każdego z działań przedstawionych w kosztach (zakpu sprzętów) założono wystąpienie poniższych korzyści: 
Dla pozycji 1: poprawa bezpieczeństwa życia na morzu oraz bezpieczeństwa żeglugi
Dla pozycji 2: poprawa bezpieczeństwa pracy na statku
Dla pozycji 3: poprawa bezpieczeństwa życia na morzu.
</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K41" t="str">
            <v xml:space="preserve">Źródła finansowania konieczne do określenia
</v>
          </cell>
          <cell r="AL41" t="str">
            <v>Działanie koordynowane lokalnie</v>
          </cell>
          <cell r="AM41" t="str">
            <v>Ministries</v>
          </cell>
          <cell r="AR41" t="str">
            <v>Satbaltic (IOPAN)</v>
          </cell>
          <cell r="AS41" t="str">
            <v>No</v>
          </cell>
          <cell r="AT41" t="str">
            <v>Equipment purchase</v>
          </cell>
          <cell r="AU41">
            <v>2</v>
          </cell>
          <cell r="AV41">
            <v>3</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kontrolne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RP</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K42" t="str">
            <v xml:space="preserve">Źródła finansowania konieczne do określenia
</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przez um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 xml:space="preserve">2015 - 2019 </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75000</v>
          </cell>
          <cell r="AI43" t="str">
            <v>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2016 r</v>
          </cell>
          <cell r="AA44" t="str">
            <v>Obszary morskie RP</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Szacunkowy koszt działania to ok. 200 000 PLN.</v>
          </cell>
          <cell r="AK44" t="str">
            <v>Działanie finnsowane w ramach bieżącej bieżącej działalności MIiR/Ministerstwo Środowiska.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przemysłowej wraz z separatorami na jej ciągach na terenie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 xml:space="preserve">30.07.2017 </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 xml:space="preserve">31.08.2016 </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(Dz.U.2002.166.1361)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morskiej/Urzędy Morskie</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naliczana oddzielnie bez względu na to czy statek korzysta z portowych urządzeń odbiorczych czy nie.
</v>
          </cell>
          <cell r="S49" t="str">
            <v>C1
C5
C8
C9</v>
          </cell>
          <cell r="T49" t="str">
            <v>prawne, 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(Dz.U.2002, nr 166 poz. 1361).
</v>
          </cell>
          <cell r="Y49" t="str">
            <v xml:space="preserve">W ramach działnaia przewidziano; analizę wykonalności, zmianę przepisów prawnych, a także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ladunkwoych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(Dz.U.2002.166.1361).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posostałosci ładunkowych ze statków.
</v>
          </cell>
          <cell r="AJ50" t="str">
            <v>Szacunki własne kosztów</v>
          </cell>
          <cell r="AK50" t="str">
            <v>Śrdki własne portów</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 / Minister właściwy ds. środowiska / Minister właściwy ds. gospodarki</v>
          </cell>
          <cell r="AG51" t="str">
            <v>nie</v>
          </cell>
          <cell r="AH51">
            <v>500000</v>
          </cell>
          <cell r="AI51" t="str">
            <v>W działaniu tym koszty oszacowano na podstawie danych dla podobnych działań.</v>
          </cell>
          <cell r="AK51" t="str">
            <v>Finansowanie w ramach bieżącej działalności ministerstw.</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pojemnków do gromadzenia odpadów wyłowionych z morza w trakcie rejsów połowowych z możłiwością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Konwencja o ochronie środowiska morskiego obszaru Morza Bałtyckiego; Międzynarodowa  konwencja
o zapobieganiu zanieczyszczenia morza przez statki.</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RP</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Zarządy Portów/Urzędy Morskie</v>
          </cell>
          <cell r="AG52" t="str">
            <v>nie</v>
          </cell>
          <cell r="AH52">
            <v>12372000</v>
          </cell>
          <cell r="AI52" t="str">
            <v>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J52" t="str">
            <v>Szacunki własne oraz dane statystyczne</v>
          </cell>
          <cell r="AK52" t="str">
            <v>um</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Gospoadarki Odpadami; Ustawa o utrzymaniu czystości i porządku w gminach (Dz.U. 1996 nr 132 poz. 622)</v>
          </cell>
          <cell r="Y53" t="str">
            <v>Organizowanie sprzątania linii brzegowej w ramach aklcji "sprzątanie świata" oraz w ramach innych cyklicznych akcji wraz z akcją edukacyjną</v>
          </cell>
          <cell r="Z53" t="str">
            <v>2 razy w roku (przed sezonem turystycznym i po zakończeniu sezonu)</v>
          </cell>
          <cell r="AA53" t="str">
            <v>Brzeg morski RP</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Urzędy Morskie/Urzędy Gmin</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występwoania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wyeliiminowanie mikrocząstek z obrotu handlowego; Współpraca międzynarodowa.</v>
          </cell>
          <cell r="S54" t="str">
            <v>C1
C8
C9</v>
          </cell>
          <cell r="T54" t="str">
            <v>prawne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gospodarki morskiej / Minister właściwy ds. środowiska / Minister właściwy ds. gospodarki</v>
          </cell>
          <cell r="AG54" t="str">
            <v>nie</v>
          </cell>
          <cell r="AH54">
            <v>600000</v>
          </cell>
          <cell r="AI54" t="str">
            <v>W działaniu tym koszty oszacowano na podstawie danych dla podobnych działań.</v>
          </cell>
          <cell r="AK54" t="str">
            <v>Finansowanie w ramach bieżącej działalności ministerstw.</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wdrozenia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Konwencja o ochronie środowiska morskiego obszaru Morza Bałtyckiego; Międzynarodowa  konwencja
o zapobieganiu zanieczyszczenia morza przez statki</v>
          </cell>
          <cell r="Y55" t="str">
            <v>Kampania edukacyjna wśród użytkowników kutrów rybackich oraz koncepcja wdrożenia znakowania sieci rybackich.</v>
          </cell>
          <cell r="Z55" t="str">
            <v>Działania ciągłe</v>
          </cell>
          <cell r="AA55" t="str">
            <v>Obszary morskie RP</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Urzędy Morskie</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dnia 31 marca 2014 r. w sprawie rocznych poziomów odzysku i recyklingu odpadów opakowaniowych pochodzących z gospodarstw domowych</v>
          </cell>
          <cell r="Y56" t="str">
            <v>Kampania edukacyjna w miejscowościach turystycznych wśród mieszkańców, turytstów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 xml:space="preserve">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 </v>
          </cell>
          <cell r="Y57" t="str">
            <v>Udział w obradach na szczeblu  międzynarodowym.</v>
          </cell>
          <cell r="AA57" t="str">
            <v>Morze Bałtyckie</v>
          </cell>
          <cell r="AB57" t="str">
            <v>brak oceny</v>
          </cell>
          <cell r="AF57" t="str">
            <v>Minister właściwy ds. gospodarki morskiej / Minister właściwy ds. środowiska</v>
          </cell>
          <cell r="AH57">
            <v>25000</v>
          </cell>
          <cell r="AI57" t="str">
            <v>Koszty obejmować będą m.in. wyjazdy na spotkania na arenie międzynarodowej poświęcone ustanawianiu wymogów dotyczących ograniczenia hałasu podwodnego z transportu morskiego</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AA58" t="str">
            <v>Obszary morskie RP</v>
          </cell>
          <cell r="AB58" t="str">
            <v>brak oceny</v>
          </cell>
          <cell r="AF58" t="str">
            <v>Minister właściwy ds. gospodarki morskiej / 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 xml:space="preserve">2015 - 2023 </v>
          </cell>
          <cell r="AA59" t="str">
            <v>Obszary morskie RP</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Minister właściwy ds. gospodarki morskiej / Minister właściwy ds. środowiska</v>
          </cell>
          <cell r="AG59" t="str">
            <v>nie</v>
          </cell>
          <cell r="AH59">
            <v>400000</v>
          </cell>
          <cell r="AI59" t="str">
            <v>Szacowno koszty dla tego dziąlania w kwocie 400 000 PLN.</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cell r="V5" t="str">
            <v xml:space="preserve"> </v>
          </cell>
          <cell r="W5" t="str">
            <v>Szacunkowe koszty wdrożenia działania wynoszą 1280000 PLN
Żródło oszacowania kosztów: BRAK</v>
          </cell>
          <cell r="X5" t="str">
            <v>Założenia do szacunku kosztów:
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B5" t="str">
            <v>Ś</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cell r="V6" t="str">
            <v xml:space="preserve"> </v>
          </cell>
          <cell r="W6" t="str">
            <v>Szacunkowe koszty wdrożenia działania wynoszą 50000000 PLN
Żródło oszacowania kosztów:Szacunki własne kosztów</v>
          </cell>
          <cell r="X6" t="str">
            <v xml:space="preserve">Założenia do szacunku kosztów:
Szacunkowy koszt wprowadzenia w portach morskich urządzeń do odbioru odpadów oraz posostałosci ładunkowych ze statków.
</v>
          </cell>
          <cell r="AB6" t="str">
            <v>Ś</v>
          </cell>
        </row>
        <row r="7">
          <cell r="C7" t="str">
            <v>KTM29_4</v>
          </cell>
          <cell r="D7" t="str">
            <v>Fishing for litter - sprzątanie morza</v>
          </cell>
          <cell r="E7">
            <v>0</v>
          </cell>
          <cell r="F7">
            <v>2</v>
          </cell>
          <cell r="G7">
            <v>3</v>
          </cell>
          <cell r="H7">
            <v>4</v>
          </cell>
          <cell r="I7">
            <v>2</v>
          </cell>
          <cell r="J7">
            <v>12</v>
          </cell>
          <cell r="K7">
            <v>5</v>
          </cell>
          <cell r="L7">
            <v>12372000</v>
          </cell>
          <cell r="M7">
            <v>4</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12372000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12372000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cell r="V7" t="str">
            <v xml:space="preserve"> </v>
          </cell>
          <cell r="W7" t="str">
            <v>Szacunkowe koszty wdrożenia działania wynoszą 12372000 PLN
Żródło oszacowania kosztów:Szacunki własne oraz dane statystyczne</v>
          </cell>
          <cell r="X7" t="str">
            <v>Założenia do szacunku kosztów:
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B7" t="str">
            <v>Ś</v>
          </cell>
        </row>
        <row r="8">
          <cell r="C8" t="str">
            <v>KTM33_4</v>
          </cell>
          <cell r="D8" t="str">
            <v>Wprowadzenie na obszarze Morza Bałtyckiego zakazu zrzutu nieoczyszczonych ścieków sanitarnych  ze statków pasażerskich</v>
          </cell>
          <cell r="E8">
            <v>153911000</v>
          </cell>
          <cell r="F8">
            <v>1</v>
          </cell>
          <cell r="G8">
            <v>3</v>
          </cell>
          <cell r="H8">
            <v>4</v>
          </cell>
          <cell r="I8">
            <v>4</v>
          </cell>
          <cell r="J8">
            <v>11</v>
          </cell>
          <cell r="K8">
            <v>5</v>
          </cell>
          <cell r="L8">
            <v>50320000</v>
          </cell>
          <cell r="M8">
            <v>4</v>
          </cell>
          <cell r="N8">
            <v>5</v>
          </cell>
          <cell r="O8"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50320000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153911000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8" t="str">
            <v>Szacunkowe koszty wdrożenia działania wynoszą 50320000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V8" t="str">
            <v xml:space="preserve">Założenia do szacunku korzyści:
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W8" t="str">
            <v>Szacunkowe koszty wdrożenia działania wynoszą 50320000 PLN
Żródło oszacowania kosztów:Dane z polskich portów morskich.</v>
          </cell>
          <cell r="X8" t="str">
            <v>Założenia do szacunku kosztów:
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Y8">
            <v>0</v>
          </cell>
          <cell r="Z8">
            <v>225060.53</v>
          </cell>
          <cell r="AA8">
            <v>50.45</v>
          </cell>
          <cell r="AB8" t="str">
            <v>W</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cell r="V9" t="str">
            <v xml:space="preserve"> </v>
          </cell>
          <cell r="W9" t="str">
            <v>Szacunkowe koszty wdrożenia działania wynoszą 21381000 PLN
Żródło oszacowania kosztów:www.stat.gov.pl "Charakterystyka gospodarstw rolnych w 2013r."</v>
          </cell>
          <cell r="X9" t="str">
            <v>Założenia do szacunku kosztów:
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B9" t="str">
            <v>Ś</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49000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49000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cell r="V10" t="str">
            <v xml:space="preserve"> </v>
          </cell>
          <cell r="W10" t="str">
            <v>Szacunkowe koszty wdrożenia działania wynoszą 49000 PLN
Żródło oszacowania kosztów: BRAK</v>
          </cell>
          <cell r="X10" t="str">
            <v xml:space="preserve">Założenia do szacunku kosztów:
Koszt modernizacji systemu powiadomień SMS w ramach zbioru danych  z połowów CMR MRiRW - 40 000 PLN, koszt powielenia kluczy do oznaczania ptaków w przyłowie - 8979 PLN.
</v>
          </cell>
          <cell r="AB10" t="str">
            <v>Ś</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V11" t="str">
            <v>Założenia do szacunku korzyści:
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W11" t="str">
            <v>Szacunkowe koszty wdrożenia działania wynoszą 10000 PLN
Żródło oszacowania kosztów:Portal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X11" t="str">
            <v>Założenia do szacunku kosztów:
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Y11">
            <v>0</v>
          </cell>
          <cell r="Z11">
            <v>832.13</v>
          </cell>
          <cell r="AA11">
            <v>45.8</v>
          </cell>
          <cell r="AB11" t="str">
            <v>W</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cell r="V12" t="str">
            <v xml:space="preserve"> </v>
          </cell>
          <cell r="W12" t="str">
            <v>Szacunkowe koszty wdrożenia działania wynoszą 170000 PLN
Żródło oszacowania kosztów: BRAK</v>
          </cell>
          <cell r="X12" t="str">
            <v>Założenia do szacunku kosztów:
Działanie przeprowadzone w ramach bieżącej działalności urzędów.
Przyjęto koszty zatrudnienia dodatkowych inspektorów kontroli na poziomie 170 tys. PLN rocznie (2 etaty); działność statutowa w ramach instytucji kontrolujących.</v>
          </cell>
          <cell r="AB12" t="str">
            <v>Ś</v>
          </cell>
        </row>
        <row r="13">
          <cell r="C13" t="str">
            <v>KTM1_6</v>
          </cell>
          <cell r="D13" t="str">
            <v>Kampania edukacyjno-informacyjna na rzecz racjonalnej gospodarki wodami opadowymi</v>
          </cell>
          <cell r="E13" t="str">
            <v>ND</v>
          </cell>
          <cell r="F13">
            <v>1</v>
          </cell>
          <cell r="G13">
            <v>3</v>
          </cell>
          <cell r="H13">
            <v>4</v>
          </cell>
          <cell r="I13">
            <v>1</v>
          </cell>
          <cell r="J13">
            <v>9.5</v>
          </cell>
          <cell r="K13">
            <v>4</v>
          </cell>
          <cell r="L13">
            <v>10000000</v>
          </cell>
          <cell r="M13">
            <v>4</v>
          </cell>
          <cell r="N13">
            <v>4</v>
          </cell>
          <cell r="O13"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3" t="str">
            <v>Korzyścią będzie zwiększenie w przyszłości, efektywności redukcji substancji biogennych i niebezpiecznych (pośrednio) pochodzących z wód opadowych. Nie można obiektywnie oszacować wartości korzyści.</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3" t="str">
            <v>Ostatecznie, uwzględniając wyniki analizy jakościowej oraz szacowane koszty, pod względem efektywności kosztowej działanie oceniono na 4 (w 5-stopniowej skali, gdzie 1 oznacza bardzo niską, a 5 bardzo wysoką efektywność kosztową).</v>
          </cell>
          <cell r="T13">
            <v>0</v>
          </cell>
          <cell r="U13" t="str">
            <v>Dla działania przeprowadzono analizę ilościową.
Szacunkowe korzyści z wdrożenia działania wynoszą ND PLN
Żródło oszacowania korzyści:
Brak możliwości oszacowania wielkości korzyści.</v>
          </cell>
          <cell r="V13" t="str">
            <v>Założenia do szacunku korzyści:
Korzyścią będzie zwiększenie w przyszłości, efektywności redukcji substancji biogennych i niebezpiecznych (pośrednio) pochodzących z wód opadowych. Nie można obiektywnie oszacować wartości korzyści.</v>
          </cell>
          <cell r="W13" t="str">
            <v>Szacunkowe koszty wdrożenia działania wynoszą 10000000 PLN
Żródło oszacowania kosztów:Eksperckie</v>
          </cell>
          <cell r="X13" t="str">
            <v>Założenia do szacunku kosztów:
Założono koszt działania na poziomie 10 mln PLN. Stanowi on koszt przygotowania kampanii, przeprowadzenie jej oraz koszt opracowania materiałów szkoleniowych i przeprowadzenie serii szkoleń.</v>
          </cell>
          <cell r="AB13" t="str">
            <v>Ś</v>
          </cell>
        </row>
        <row r="14">
          <cell r="C14" t="str">
            <v>KTM14_3</v>
          </cell>
          <cell r="D14" t="str">
            <v xml:space="preserve">Promowanie Polskiego Kodeksu Odpowiedzialnego  Rybołówstwa
</v>
          </cell>
          <cell r="E14">
            <v>0</v>
          </cell>
          <cell r="F14">
            <v>1</v>
          </cell>
          <cell r="G14">
            <v>2</v>
          </cell>
          <cell r="H14">
            <v>4</v>
          </cell>
          <cell r="I14">
            <v>1</v>
          </cell>
          <cell r="J14">
            <v>8.5</v>
          </cell>
          <cell r="K14">
            <v>3</v>
          </cell>
          <cell r="L14">
            <v>249000</v>
          </cell>
          <cell r="M14">
            <v>5</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4"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cell r="V14" t="str">
            <v xml:space="preserve"> </v>
          </cell>
          <cell r="W14" t="str">
            <v xml:space="preserve">Szacunkowe koszty wdrożenia działania wynoszą 249000 PLN
Żródło oszacowania kosztów:Dane z województwa pomorskiego, warmińsko-mazurskiego i zachodnio-pomorskiego; dokument pn.: "Gospodarka morska w 2013r"  opracowany przez Główny Urząd Statystyczny; oferty agencji reklamowych, cennik TVP </v>
          </cell>
          <cell r="X14" t="str">
            <v>Założenia do szacunku kosztów:
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B14" t="str">
            <v>N</v>
          </cell>
        </row>
        <row r="15">
          <cell r="C15" t="str">
            <v>KTM33_2</v>
          </cell>
          <cell r="D15" t="str">
            <v>Rozwój infrastruktury portowej służącej dostarczaniu energii elektrycznej z nabrzeża na statki</v>
          </cell>
          <cell r="E15">
            <v>0</v>
          </cell>
          <cell r="F15">
            <v>1</v>
          </cell>
          <cell r="G15">
            <v>3</v>
          </cell>
          <cell r="H15">
            <v>2</v>
          </cell>
          <cell r="I15">
            <v>3</v>
          </cell>
          <cell r="J15">
            <v>8.5</v>
          </cell>
          <cell r="K15">
            <v>3</v>
          </cell>
          <cell r="L15">
            <v>8000000</v>
          </cell>
          <cell r="M15">
            <v>5</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8000000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5" t="str">
            <v>Szacunkowe koszty wdrożenia działania wynoszą 8000000 PLN.
Zgodnie z założoną metodyką, odnosząc tę wartość do przyjętej 5-stopniowej skali oceny, gdzie 1 oznacza bardzo wysoki, a 5 bardzo niski koszt wdrożenia, działanie otrzymało wynikową ocenę 5.</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cell r="V15" t="str">
            <v xml:space="preserve"> </v>
          </cell>
          <cell r="W15" t="str">
            <v>Szacunkowe koszty wdrożenia działania wynoszą 8000000 PLN
Żródło oszacowania kosztów:Ankiety przeprowadzone wśród polskich mortów morskich.</v>
          </cell>
          <cell r="X15" t="str">
            <v>Założenia do szacunku kosztów:
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B15" t="str">
            <v>W</v>
          </cell>
        </row>
        <row r="16">
          <cell r="C16" t="str">
            <v xml:space="preserve"> KTM34_3</v>
          </cell>
          <cell r="D16" t="str">
            <v>Edukacja akwarystów w zakresie zagrożeń związnych z uwalnianiem okazów obcych gatunków inwazyjnych do środowiska naturalnego</v>
          </cell>
          <cell r="E16">
            <v>0</v>
          </cell>
          <cell r="F16">
            <v>1</v>
          </cell>
          <cell r="G16">
            <v>1</v>
          </cell>
          <cell r="H16">
            <v>4</v>
          </cell>
          <cell r="I16">
            <v>2</v>
          </cell>
          <cell r="J16">
            <v>8</v>
          </cell>
          <cell r="K16">
            <v>3</v>
          </cell>
          <cell r="L16">
            <v>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6" t="str">
            <v>Szacunkowe koszty wdrożenia działania wynoszą 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cell r="V16" t="str">
            <v xml:space="preserve"> </v>
          </cell>
          <cell r="W16" t="str">
            <v>Szacunkowe koszty wdrożenia działania wynoszą 9000 PLN
Żródło oszacowania kosztów: BRAK</v>
          </cell>
          <cell r="X16" t="str">
            <v>Założenia do szacunku kosztów:
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B16" t="str">
            <v>Ś</v>
          </cell>
        </row>
        <row r="17">
          <cell r="C17" t="str">
            <v>KTM31_5</v>
          </cell>
          <cell r="D17" t="str">
            <v xml:space="preserve">Przygotowanie planu zwalczania zanieczyszczeń ropopochodnych 
na brzegu morskim </v>
          </cell>
          <cell r="E17">
            <v>0</v>
          </cell>
          <cell r="F17">
            <v>1</v>
          </cell>
          <cell r="G17">
            <v>3</v>
          </cell>
          <cell r="H17">
            <v>2</v>
          </cell>
          <cell r="I17">
            <v>2</v>
          </cell>
          <cell r="J17">
            <v>8</v>
          </cell>
          <cell r="K17">
            <v>3</v>
          </cell>
          <cell r="L17">
            <v>400000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7" t="str">
            <v>Szacunkowe koszty wdrożenia działania wynoszą 400000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cell r="V17" t="str">
            <v xml:space="preserve"> </v>
          </cell>
          <cell r="W17" t="str">
            <v>Szacunkowe koszty wdrożenia działania wynoszą 400000 PLN
Żródło oszacowania kosztów: BRAK</v>
          </cell>
          <cell r="X17" t="str">
            <v>Założenia do szacunku kosztów:
Szacunkowy koszt działania to ok. 400 000 PLN.</v>
          </cell>
          <cell r="AB17" t="str">
            <v>N</v>
          </cell>
        </row>
        <row r="18">
          <cell r="C18" t="str">
            <v>KTM1_1</v>
          </cell>
          <cell r="D18" t="str">
            <v>Zwiększenie wymagań w zakresie usuwania fosforu w ściekach odprowadzanych z oczyszczalni</v>
          </cell>
          <cell r="E18">
            <v>756800000</v>
          </cell>
          <cell r="F18">
            <v>4</v>
          </cell>
          <cell r="G18">
            <v>3</v>
          </cell>
          <cell r="H18">
            <v>4</v>
          </cell>
          <cell r="I18">
            <v>3</v>
          </cell>
          <cell r="J18">
            <v>16.5</v>
          </cell>
          <cell r="K18">
            <v>5</v>
          </cell>
          <cell r="L18">
            <v>193280000</v>
          </cell>
          <cell r="M18">
            <v>2</v>
          </cell>
          <cell r="N18">
            <v>3</v>
          </cell>
          <cell r="O18" t="str">
            <v>Dla działania przeprowadzono analizę ilościową.
Szacunkowe korzyści z wdrożenia działania wynoszą 756800000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18" t="str">
            <v xml:space="preserve">Dla działania przeprowadzono analizę ilościową.
Szacunkowe korzyści z wdrożenia działania wynoszą 756800000 PLN. Wyniki analizy: ENPV=  mln PLN, ERR= %, B/C= </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8"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18" t="str">
            <v>Ostatecznie, uwzględniając wyniki analizy jakościowej oraz szacowane koszty, pod względem efektywności kosztowej działanie oceniono na 3 (w 5-stopniowej skali, gdzie 1 oznacza bardzo niską, a 5 bardzo wysoką efektywność kosztową).</v>
          </cell>
          <cell r="T18">
            <v>0</v>
          </cell>
          <cell r="U18"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cell r="V18" t="str">
            <v>Założenia do szacunku korzyści:
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W18" t="str">
            <v>Szacunkowe koszty wdrożenia działania wynoszą 193280000 PLN
Żródło oszacowania kosztów: BRAK</v>
          </cell>
          <cell r="X18" t="str">
            <v xml:space="preserve">Założenia do szacunku kosztów:
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B18" t="str">
            <v>Ś</v>
          </cell>
        </row>
        <row r="19">
          <cell r="C19" t="str">
            <v>KTM2_1</v>
          </cell>
          <cell r="D19" t="str">
            <v>Wprowadzenie limitu dawki fosforu wprowadzanej do gleb z nawozami naturalnymi</v>
          </cell>
          <cell r="E19">
            <v>374122000</v>
          </cell>
          <cell r="F19">
            <v>2</v>
          </cell>
          <cell r="G19">
            <v>3</v>
          </cell>
          <cell r="H19">
            <v>4</v>
          </cell>
          <cell r="I19">
            <v>2</v>
          </cell>
          <cell r="J19">
            <v>12</v>
          </cell>
          <cell r="K19">
            <v>5</v>
          </cell>
          <cell r="L19">
            <v>338688000</v>
          </cell>
          <cell r="M19">
            <v>1</v>
          </cell>
          <cell r="N19">
            <v>3</v>
          </cell>
          <cell r="O19" t="str">
            <v>Dla działania przeprowadzono analizę ilościową.
Szacunkowe korzyści z wdrożenia działania wynoszą 374122000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19" t="str">
            <v>Dla działania przeprowadzono analizę ilościową.
Szacunkowe korzyści z wdrożenia działania wynoszą 374122000 PLN</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19"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19" t="str">
            <v>Ostatecznie, uwzględniając wyniki analizy jakościowej oraz szacowane koszty, pod względem efektywności kosztowej działanie oceniono na 3 (w 5-stopniowej skali, gdzie 1 oznacza bardzo niską, a 5 bardzo wysoką efektywność kosztową).</v>
          </cell>
          <cell r="T19">
            <v>0</v>
          </cell>
          <cell r="U19" t="str">
            <v>Dla działania przeprowadzono analizę ilościową.
Szacunkowe korzyści z wdrożenia działania wynoszą 374122000 PLN
Żródło oszacowania korzyści:
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V19" t="str">
            <v>Założenia do szacunku korzyści:
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W19" t="str">
            <v>Szacunkowe koszty wdrożenia działania wynoszą 338688000 PLN
Żródło oszacowania kosztów:Założenia przyjęte w  opisie działania oraz na bazie Rocznika Statystycznego Rolnictwa 2014.</v>
          </cell>
          <cell r="X19" t="str">
            <v>Założenia do szacunku kosztów:
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Y19">
            <v>0</v>
          </cell>
          <cell r="Z19">
            <v>679731.85</v>
          </cell>
          <cell r="AA19">
            <v>1.1000000000000001</v>
          </cell>
          <cell r="AB19" t="str">
            <v>W</v>
          </cell>
        </row>
        <row r="20">
          <cell r="C20" t="str">
            <v>KTM2_4</v>
          </cell>
          <cell r="D20" t="str">
            <v>Przeciwdziałanie powierzchniowej erozji wodnej na styku pól i wód śródlądowych</v>
          </cell>
          <cell r="E20">
            <v>145856000</v>
          </cell>
          <cell r="F20">
            <v>2</v>
          </cell>
          <cell r="G20">
            <v>3</v>
          </cell>
          <cell r="H20">
            <v>4</v>
          </cell>
          <cell r="I20">
            <v>1</v>
          </cell>
          <cell r="J20">
            <v>11.5</v>
          </cell>
          <cell r="K20">
            <v>5</v>
          </cell>
          <cell r="L20">
            <v>203900000</v>
          </cell>
          <cell r="M20">
            <v>2</v>
          </cell>
          <cell r="N20">
            <v>3</v>
          </cell>
          <cell r="O20"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145856000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0"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t="str">
            <v>musi wypaść</v>
          </cell>
          <cell r="U20" t="str">
            <v xml:space="preserve">Dla działania przeprowadzono analizę ilościową.
Szacunkowe korzyści z wdrożenia działania wynoszą 145856000 PLN
Żródło oszacowania korzyści:
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V20" t="str">
            <v>Założenia do szacunku korzyści:
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W20" t="str">
            <v>Szacunkowe koszty wdrożenia działania wynoszą 203900000 PLN
Żródło oszacowania kosztów:Brak</v>
          </cell>
          <cell r="X20" t="str">
            <v xml:space="preserve">Założenia do szacunku kosztów:
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Y20">
            <v>0</v>
          </cell>
          <cell r="Z20">
            <v>213281.89</v>
          </cell>
          <cell r="AA20">
            <v>4.17</v>
          </cell>
          <cell r="AB20" t="str">
            <v>W</v>
          </cell>
        </row>
        <row r="21">
          <cell r="C21" t="str">
            <v>KTM31_6</v>
          </cell>
          <cell r="D21" t="str">
            <v>Zwiększanie skuteczności zwalczania zanieczyszczeń na morzu</v>
          </cell>
          <cell r="E21">
            <v>0</v>
          </cell>
          <cell r="F21">
            <v>2</v>
          </cell>
          <cell r="G21">
            <v>2</v>
          </cell>
          <cell r="H21">
            <v>3</v>
          </cell>
          <cell r="I21">
            <v>4</v>
          </cell>
          <cell r="J21">
            <v>11</v>
          </cell>
          <cell r="K21">
            <v>5</v>
          </cell>
          <cell r="L21">
            <v>232140000</v>
          </cell>
          <cell r="M21">
            <v>2</v>
          </cell>
          <cell r="N21">
            <v>3</v>
          </cell>
          <cell r="O2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1" t="str">
            <v>Dla działania nie została przeprowadzona analiza ilościowa.</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21"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nie została przeprowadzona analiza ilościowa.</v>
          </cell>
          <cell r="V21" t="str">
            <v xml:space="preserve"> </v>
          </cell>
          <cell r="W21" t="str">
            <v>Szacunkowe koszty wdrożenia działania wynoszą 232140000 PLN
Żródło oszacowania kosztów: BRAK</v>
          </cell>
          <cell r="X21" t="str">
            <v xml:space="preserve">Założenia do szacunku kosztów:
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Y21" t="e">
            <v>#N/A</v>
          </cell>
          <cell r="Z21" t="str">
            <v>b/d</v>
          </cell>
          <cell r="AA21" t="e">
            <v>#N/A</v>
          </cell>
          <cell r="AB21" t="str">
            <v>W</v>
          </cell>
        </row>
        <row r="22">
          <cell r="C22" t="str">
            <v>KTM2_2</v>
          </cell>
          <cell r="D22" t="str">
            <v>Zwiększenie powierzchni gruntów rolnych objętych planami nawożenia</v>
          </cell>
          <cell r="E22">
            <v>103630000</v>
          </cell>
          <cell r="F22">
            <v>1</v>
          </cell>
          <cell r="G22">
            <v>3</v>
          </cell>
          <cell r="H22">
            <v>4</v>
          </cell>
          <cell r="I22">
            <v>1</v>
          </cell>
          <cell r="J22">
            <v>9.5</v>
          </cell>
          <cell r="K22">
            <v>4</v>
          </cell>
          <cell r="L22">
            <v>240000000</v>
          </cell>
          <cell r="M22">
            <v>2</v>
          </cell>
          <cell r="N22">
            <v>3</v>
          </cell>
          <cell r="O22" t="str">
            <v>Dla działania przeprowadzono analizę ilościową.
Szacunkowe korzyści z wdrożenia działania wynoszą 103630000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 xml:space="preserve">Dla działania przeprowadzono analizę ilościową.
Szacunkowe korzyści z wdrożenia działania wynoszą 103630000 PLN. Wyniki analizy: ENPV=  mln PLN, ERR= %, B/C= </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2"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przeprowadzono analizę ilościową.
Szacunkowe korzyści z wdrożenia działania wynoszą 103630000 PLN
Żródło oszacowania korzyści:
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V22" t="str">
            <v>Założenia do szacunku korzyści:
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W22" t="str">
            <v>Szacunkowe koszty wdrożenia działania wynoszą 240000000 PLN
Żródło oszacowania kosztów:Dane ilościowe i finansowe na podstawie danych GUS za rok 2013</v>
          </cell>
          <cell r="X22" t="str">
            <v>Założenia do szacunku kosztów:
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B22" t="str">
            <v>W</v>
          </cell>
        </row>
        <row r="23">
          <cell r="C23" t="str">
            <v>KTM2_3</v>
          </cell>
          <cell r="D23" t="str">
            <v>Zapewnienie warunków bezpiecznego przechowywania nawozów naturalnych</v>
          </cell>
          <cell r="E23">
            <v>120070000</v>
          </cell>
          <cell r="F23">
            <v>1</v>
          </cell>
          <cell r="G23">
            <v>3</v>
          </cell>
          <cell r="H23">
            <v>4</v>
          </cell>
          <cell r="I23">
            <v>1</v>
          </cell>
          <cell r="J23">
            <v>9.5</v>
          </cell>
          <cell r="K23">
            <v>4</v>
          </cell>
          <cell r="L23">
            <v>1200000000</v>
          </cell>
          <cell r="M23">
            <v>1</v>
          </cell>
          <cell r="N23">
            <v>3</v>
          </cell>
          <cell r="O23"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120070000 PLN. Wyniki analizy: ENPV= 0 mln PLN, ERR= 175575,61%, B/C= 1,65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3" t="str">
            <v>Ostatecznie, uwzględniając wyniki analizy jakościowej oraz szacowane koszty, pod względem efektywności kosztowej działanie oceniono na 3 (w 5-stopniowej skali, gdzie 1 oznacza bardzo niską, a 5 bardzo wysoką efektywność kosztową).</v>
          </cell>
          <cell r="T23">
            <v>0</v>
          </cell>
          <cell r="U23"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V23" t="str">
            <v>Założenia do szacunku korzyści: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W23" t="str">
            <v xml:space="preserve">Szacunkowe koszty wdrożenia działania wynoszą 1200000000 PLN
Żródło oszacowania kosztów:Dane ilościowe na podstawie danych GUS za rok 2013 oraz szcunków inżynierów </v>
          </cell>
          <cell r="X23" t="str">
            <v>Założenia do szacunku kosztów:
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Y23">
            <v>0</v>
          </cell>
          <cell r="Z23">
            <v>175575.61</v>
          </cell>
          <cell r="AA23">
            <v>1.65</v>
          </cell>
          <cell r="AB23" t="str">
            <v>Ś</v>
          </cell>
        </row>
        <row r="24">
          <cell r="C24" t="str">
            <v>KTM2_5</v>
          </cell>
          <cell r="D24" t="str">
            <v>Wykorzystanie kanałów melioracyjnych do redukcji ładunku biogenów z terenów rolniczych</v>
          </cell>
          <cell r="E24">
            <v>229962000</v>
          </cell>
          <cell r="F24">
            <v>1</v>
          </cell>
          <cell r="G24">
            <v>3</v>
          </cell>
          <cell r="H24">
            <v>4</v>
          </cell>
          <cell r="I24">
            <v>1</v>
          </cell>
          <cell r="J24">
            <v>9.5</v>
          </cell>
          <cell r="K24">
            <v>4</v>
          </cell>
          <cell r="L24">
            <v>204100000</v>
          </cell>
          <cell r="M24">
            <v>2</v>
          </cell>
          <cell r="N24">
            <v>3</v>
          </cell>
          <cell r="O24"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229962000 PLN. Wyniki analizy: ENPV= 0 mln PLN, ERR= 355187,2%, B/C= 19,4</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229962000 PLN
Żródło oszacowania korzyści:
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V24" t="str">
            <v>Założenia do szacunku korzyści:
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W24" t="str">
            <v>Szacunkowe koszty wdrożenia działania wynoszą 204100000 PLN
Żródło oszacowania kosztów:Koszty oszacowano na bazie literatury: Średnio- i długookresowe programy rozwoju melioracji w skali kraju i województw, z uwzględnieniem potrzeb rolnictwa, możliwości realizacyjnych i skutków środowiskowych, Falenty, 11.2014 r</v>
          </cell>
          <cell r="X24" t="str">
            <v>Założenia do szacunku kosztów:
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Y24">
            <v>0</v>
          </cell>
          <cell r="Z24">
            <v>355187.20000000001</v>
          </cell>
          <cell r="AA24">
            <v>19.399999999999999</v>
          </cell>
          <cell r="AB24" t="str">
            <v>W</v>
          </cell>
        </row>
        <row r="25">
          <cell r="C25" t="str">
            <v>KTM4_1</v>
          </cell>
          <cell r="D25" t="str">
            <v>Redukcja emisji fosforu z hałdy fosfogipsów w Wiślince</v>
          </cell>
          <cell r="E25">
            <v>66220000</v>
          </cell>
          <cell r="F25">
            <v>1</v>
          </cell>
          <cell r="G25">
            <v>3</v>
          </cell>
          <cell r="H25">
            <v>2</v>
          </cell>
          <cell r="I25">
            <v>2</v>
          </cell>
          <cell r="J25">
            <v>8</v>
          </cell>
          <cell r="K25">
            <v>3</v>
          </cell>
          <cell r="L25">
            <v>60000000</v>
          </cell>
          <cell r="M25">
            <v>4</v>
          </cell>
          <cell r="N25">
            <v>3</v>
          </cell>
          <cell r="O25" t="str">
            <v>Dla działania przeprowadzono analizę ilościową.
Szacunkowe korzyści z wdrożenia działania wynoszą 66220000 PLN. Wyniki analizy: ENPV= 0 mln PLN, ERR= 108000,26%, B/C= 19,52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66220000 PLN. Wyniki analizy: ENPV= 0 mln PLN, ERR= 108000,26%, B/C= 19,52</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5"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V25" t="str">
            <v>Założenia do szacunku korzyści:
Korzyść wynika ze zmniejszenia ładunku fosforu dopływającego do morza w ilości 70 ton / rok. Wyliczono wskaźniki analizy ekonomicznej - ENPV = 1024,67 mln PLN, ERR = 86%. Obliczony stosunek zdyskontowanych korzyści do kosztów wynosi 19,52  - działanie jest efektywne.</v>
          </cell>
          <cell r="W25" t="str">
            <v>Szacunkowe koszty wdrożenia działania wynoszą 60000000 PLN
Żródło oszacowania kosztów:Oszacowano na bazie literatury oraz wiedzy eksperckiej</v>
          </cell>
          <cell r="X25" t="str">
            <v xml:space="preserve">Założenia do szacunku kosztów:
Koszt jednorazowy wdrożenia. Powierzchnia 26 ha, pokrycie 1 ha składowiska 1 mln PLN, dodatkowy koszt związany ze specyfiką projektu oraz zakresem rzeczowym działania. </v>
          </cell>
          <cell r="Y25">
            <v>0</v>
          </cell>
          <cell r="Z25">
            <v>108000.26</v>
          </cell>
          <cell r="AA25">
            <v>19.52</v>
          </cell>
          <cell r="AB25" t="str">
            <v>Ś</v>
          </cell>
        </row>
        <row r="26">
          <cell r="C26" t="str">
            <v>KTM31_4</v>
          </cell>
          <cell r="D26" t="str">
            <v>Przygotowanie planu zagospodarowania odpadów z rozlewów olejowych powstałych na skutek wypadków morskich</v>
          </cell>
          <cell r="E26">
            <v>0</v>
          </cell>
          <cell r="F26">
            <v>1</v>
          </cell>
          <cell r="G26">
            <v>1</v>
          </cell>
          <cell r="H26">
            <v>4</v>
          </cell>
          <cell r="I26">
            <v>1</v>
          </cell>
          <cell r="J26">
            <v>7.5</v>
          </cell>
          <cell r="K26">
            <v>2</v>
          </cell>
          <cell r="L26">
            <v>300000</v>
          </cell>
          <cell r="M26">
            <v>5</v>
          </cell>
          <cell r="N26">
            <v>3</v>
          </cell>
          <cell r="O2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6" t="str">
            <v>Dla działania nie została przeprowadzona analiza ilościowa.</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v>
          </cell>
          <cell r="R2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nie została przeprowadzona analiza ilościowa.</v>
          </cell>
          <cell r="V26" t="str">
            <v xml:space="preserve"> </v>
          </cell>
          <cell r="W26" t="str">
            <v>Szacunkowe koszty wdrożenia działania wynoszą 300000 PLN
Żródło oszacowania kosztów: BRAK</v>
          </cell>
          <cell r="X26" t="str">
            <v>Założenia do szacunku kosztów:
Szacunkowy koszt działania to ok. 300 000 PLN.</v>
          </cell>
          <cell r="Y26" t="e">
            <v>#N/A</v>
          </cell>
          <cell r="Z26" t="str">
            <v>b/d</v>
          </cell>
          <cell r="AA26" t="e">
            <v>#N/A</v>
          </cell>
          <cell r="AB26" t="str">
            <v>N</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V27" t="str">
            <v>Założenia do szacunku korzyści:
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W27" t="str">
            <v>Szacunkowe koszty wdrożenia działania wynoszą 8800000 PLN
Żródło oszacowania kosztów:Analizy własne na podstawie danych statystycznych z poprzednich akcji</v>
          </cell>
          <cell r="X27" t="str">
            <v>Założenia do szacunku kosztów:
Szacunkowo roczny koszt dodatkowego czyszczenia plaż wyniesie 2 200 000 PLN, czyli do 2020 r. 8 800 000 PLN.</v>
          </cell>
          <cell r="Y27">
            <v>0</v>
          </cell>
          <cell r="Z27">
            <v>9315.1</v>
          </cell>
          <cell r="AA27">
            <v>0.57999999999999996</v>
          </cell>
          <cell r="AB27" t="str">
            <v>N</v>
          </cell>
        </row>
        <row r="28">
          <cell r="C28" t="str">
            <v>KTM29_9</v>
          </cell>
          <cell r="D28" t="str">
            <v>Zmniejszenie ilości opakowań - działania w świetle Dyrektywy w sprawie opakowań i odpadów opakowaniowych</v>
          </cell>
          <cell r="E28">
            <v>0</v>
          </cell>
          <cell r="F28">
            <v>1</v>
          </cell>
          <cell r="G28">
            <v>2</v>
          </cell>
          <cell r="H28">
            <v>2</v>
          </cell>
          <cell r="I28">
            <v>1</v>
          </cell>
          <cell r="J28">
            <v>6.5</v>
          </cell>
          <cell r="K28">
            <v>1</v>
          </cell>
          <cell r="L28">
            <v>100000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8"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cell r="V28" t="str">
            <v xml:space="preserve"> </v>
          </cell>
          <cell r="W28" t="str">
            <v>Szacunkowe koszty wdrożenia działania wynoszą 100000 PLN
Żródło oszacowania kosztów:Założenia własne</v>
          </cell>
          <cell r="X28" t="str">
            <v>Założenia do szacunku kosztów:
Koszty obejmować będą działania związane z akcjami edukacyjnymi.</v>
          </cell>
          <cell r="AB28" t="str">
            <v>N</v>
          </cell>
        </row>
        <row r="29">
          <cell r="C29" t="str">
            <v>KTM21_1</v>
          </cell>
          <cell r="D29" t="str">
            <v>Modernizacja składu MPS w kompleksie wojskowym K-4001 Gdynia</v>
          </cell>
          <cell r="E29">
            <v>0</v>
          </cell>
          <cell r="F29">
            <v>1</v>
          </cell>
          <cell r="G29">
            <v>1</v>
          </cell>
          <cell r="H29">
            <v>1</v>
          </cell>
          <cell r="I29">
            <v>4</v>
          </cell>
          <cell r="J29">
            <v>6</v>
          </cell>
          <cell r="K29">
            <v>1</v>
          </cell>
          <cell r="L29">
            <v>52000000</v>
          </cell>
          <cell r="M29">
            <v>4</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29"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cell r="V29" t="str">
            <v xml:space="preserve"> </v>
          </cell>
          <cell r="W29" t="str">
            <v>Szacunkowe koszty wdrożenia działania wynoszą 52000000 PLN
Żródło oszacowania kosztów:Działanie zostało zgłoszone przez MON.</v>
          </cell>
          <cell r="X29" t="str">
            <v xml:space="preserve">Założenia do szacunku kosztów:
Koszt działania oszacowany został przez Ministerstwo Obrony Narodowej. </v>
          </cell>
          <cell r="AB29" t="str">
            <v>N</v>
          </cell>
        </row>
        <row r="30">
          <cell r="C30" t="str">
            <v>KTM21_2</v>
          </cell>
          <cell r="D30" t="str">
            <v>Modernizacja bazy MPS</v>
          </cell>
          <cell r="E30">
            <v>0</v>
          </cell>
          <cell r="F30">
            <v>1</v>
          </cell>
          <cell r="G30">
            <v>1</v>
          </cell>
          <cell r="H30">
            <v>1</v>
          </cell>
          <cell r="I30">
            <v>4</v>
          </cell>
          <cell r="J30">
            <v>6</v>
          </cell>
          <cell r="K30">
            <v>1</v>
          </cell>
          <cell r="L30">
            <v>17000000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cell r="V30" t="str">
            <v xml:space="preserve"> </v>
          </cell>
          <cell r="W30" t="str">
            <v>Szacunkowe koszty wdrożenia działania wynoszą 17000000 PLN
Żródło oszacowania kosztów:Działanie zostało zgłoszone przez MON.</v>
          </cell>
          <cell r="X30" t="str">
            <v xml:space="preserve">Założenia do szacunku kosztów:
Koszt działania oszacowany został przez Ministerstwo Obrony Narodowej. </v>
          </cell>
          <cell r="AB30" t="str">
            <v>N</v>
          </cell>
        </row>
        <row r="31">
          <cell r="C31" t="str">
            <v>KTM21_3</v>
          </cell>
          <cell r="D31" t="str">
            <v>Przebudowa infrastruktury towarzyszącej kompleksu wraz z przebudową sieci podziemnej</v>
          </cell>
          <cell r="E31">
            <v>0</v>
          </cell>
          <cell r="F31">
            <v>1</v>
          </cell>
          <cell r="G31">
            <v>1</v>
          </cell>
          <cell r="H31">
            <v>1</v>
          </cell>
          <cell r="I31">
            <v>4</v>
          </cell>
          <cell r="J31">
            <v>6</v>
          </cell>
          <cell r="K31">
            <v>1</v>
          </cell>
          <cell r="L31">
            <v>15000000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cell r="V31" t="str">
            <v xml:space="preserve"> </v>
          </cell>
          <cell r="W31" t="str">
            <v>Szacunkowe koszty wdrożenia działania wynoszą 15000000 PLN
Żródło oszacowania kosztów:Działanie zostało zgłoszone przez MON.</v>
          </cell>
          <cell r="X31" t="str">
            <v xml:space="preserve">Założenia do szacunku kosztów:
Koszt działania oszacowany został przez Ministerstwo Obrony Narodowej. </v>
          </cell>
          <cell r="AB31" t="str">
            <v>N</v>
          </cell>
        </row>
        <row r="32">
          <cell r="C32" t="str">
            <v>KTM38_1</v>
          </cell>
          <cell r="D32" t="str">
            <v>Zwiększenie zasięgu obszarów, gdzie zakazane jest trałowanie - wraz z opracowaniem narzędzi kontrolnych</v>
          </cell>
          <cell r="E32">
            <v>0</v>
          </cell>
          <cell r="F32">
            <v>1</v>
          </cell>
          <cell r="G32">
            <v>2</v>
          </cell>
          <cell r="H32">
            <v>2</v>
          </cell>
          <cell r="I32">
            <v>2</v>
          </cell>
          <cell r="J32">
            <v>7</v>
          </cell>
          <cell r="K32">
            <v>2</v>
          </cell>
          <cell r="L32">
            <v>165989000</v>
          </cell>
          <cell r="M32">
            <v>2</v>
          </cell>
          <cell r="N32">
            <v>2</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165989000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2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32" t="str">
            <v>Szacunkowe koszty wdrożenia działania wynoszą 165989000 PLN.
Zgodnie z założoną metodyką, odnosząc tę wartość do przyjętej 5-stopniowej skali oceny, gdzie 1 oznacza bardzo wysoki, a 5 bardzo niski koszt wdrożenia, działanie otrzymało wynikową ocenę 2.</v>
          </cell>
          <cell r="S32" t="str">
            <v>Ostatecznie, uwzględniając wyniki analizy jakościowej oraz szacowane koszty, pod względem efektywności kosztowej działanie oceniono na 2 (w 5-stopniowej skali, gdzie 1 oznacza bardzo niską, a 5 bardzo wysoką efektywność kosztową).</v>
          </cell>
          <cell r="T32">
            <v>0</v>
          </cell>
          <cell r="U32" t="str">
            <v>Dla działania nie została przeprowadzona analiza ilościowa.</v>
          </cell>
          <cell r="V32" t="str">
            <v xml:space="preserve"> </v>
          </cell>
          <cell r="W32" t="str">
            <v>Szacunkowe koszty wdrożenia działania wynoszą 165989000 PLN
Żródło oszacowania kosztów:"Wiadomości rybackie" nr 7-8(206) lipiec-sierpień 2015 pismo Morskiego Instytutu Rybackiego - PIB</v>
          </cell>
          <cell r="X32" t="str">
            <v xml:space="preserve">Założenia do szacunku kosztów:
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B32" t="str">
            <v>W</v>
          </cell>
        </row>
        <row r="33">
          <cell r="C33" t="str">
            <v>KTM37_3</v>
          </cell>
          <cell r="D33" t="str">
            <v>Plan ratowania zwierząt, które ucierpiały w wyniku rozlewów olejowych.</v>
          </cell>
          <cell r="E33">
            <v>0</v>
          </cell>
          <cell r="F33" t="str">
            <v xml:space="preserve">brak cba </v>
          </cell>
          <cell r="G33" t="str">
            <v xml:space="preserve">brak cba </v>
          </cell>
          <cell r="H33" t="str">
            <v xml:space="preserve">brak cba </v>
          </cell>
          <cell r="I33" t="str">
            <v xml:space="preserve">brak cba </v>
          </cell>
          <cell r="J33" t="str">
            <v>brak cba</v>
          </cell>
          <cell r="K33" t="str">
            <v>brak oceny</v>
          </cell>
          <cell r="L33">
            <v>300000</v>
          </cell>
          <cell r="M33">
            <v>5</v>
          </cell>
          <cell r="N33" t="str">
            <v>brak oceny</v>
          </cell>
          <cell r="O33"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3" t="str">
            <v>Dla działania nie została przeprowadzona analiza ilościowa.</v>
          </cell>
          <cell r="Q33" t="str">
            <v>Nie przeprowadzono analizy jakościowej.</v>
          </cell>
          <cell r="R3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3" t="str">
            <v>Z uwagi na brak analizy jakościowej nie dokonano oceny efektywności kosztowej</v>
          </cell>
          <cell r="T33" t="str">
            <v>opracowanie studialne</v>
          </cell>
          <cell r="U33" t="str">
            <v>Dla działania nie została przeprowadzona analiza ilościowa.</v>
          </cell>
          <cell r="V33" t="str">
            <v xml:space="preserve"> </v>
          </cell>
          <cell r="W33" t="str">
            <v>Szacunkowe koszty wdrożenia działania wynoszą 300000 PLN
Żródło oszacowania kosztów: BRAK</v>
          </cell>
          <cell r="X33" t="str">
            <v xml:space="preserve">Założenia do szacunku kosztów:
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B33">
            <v>0</v>
          </cell>
        </row>
        <row r="34">
          <cell r="C34" t="str">
            <v>KTM37_4</v>
          </cell>
          <cell r="D34" t="str">
            <v>Prowadzenie badań stanu zasobów ryb w morskich wodach wewnętrznych</v>
          </cell>
          <cell r="E34">
            <v>0</v>
          </cell>
          <cell r="F34" t="str">
            <v>brak cba</v>
          </cell>
          <cell r="G34" t="str">
            <v xml:space="preserve">brak cba </v>
          </cell>
          <cell r="H34" t="str">
            <v xml:space="preserve">brak cba </v>
          </cell>
          <cell r="I34" t="str">
            <v xml:space="preserve">brak cba </v>
          </cell>
          <cell r="J34" t="str">
            <v>brak cba</v>
          </cell>
          <cell r="K34" t="str">
            <v>brak oceny</v>
          </cell>
          <cell r="L34">
            <v>1000000</v>
          </cell>
          <cell r="M34">
            <v>5</v>
          </cell>
          <cell r="N34" t="str">
            <v>brak oceny</v>
          </cell>
          <cell r="O34"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badawczo - monitoringowe</v>
          </cell>
          <cell r="U34" t="str">
            <v>Dla działania nie została przeprowadzona analiza ilościowa.</v>
          </cell>
          <cell r="V34" t="str">
            <v xml:space="preserve"> </v>
          </cell>
          <cell r="W34" t="str">
            <v>Szacunkowe koszty wdrożenia działania wynoszą 1000000 PLN
Żródło oszacowania kosztów:Proposed UK Targets for achieving GES and Cost-Benefit
Analysis for the MSFD: Final Report, February 2012</v>
          </cell>
          <cell r="X34" t="str">
            <v>Założenia do szacunku kosztów:
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B34">
            <v>0</v>
          </cell>
        </row>
        <row r="35">
          <cell r="C35" t="str">
            <v>KTM38_2</v>
          </cell>
          <cell r="D35" t="str">
            <v>Ustanowienie stref wyłączonych z zagospodarowania w planie zagospodarowania przestrzennego obszarów morskich</v>
          </cell>
          <cell r="E35">
            <v>0</v>
          </cell>
          <cell r="F35" t="str">
            <v xml:space="preserve">brak cba </v>
          </cell>
          <cell r="G35" t="str">
            <v xml:space="preserve">brak cba </v>
          </cell>
          <cell r="H35" t="str">
            <v xml:space="preserve">brak cba </v>
          </cell>
          <cell r="I35" t="str">
            <v xml:space="preserve">brak cba </v>
          </cell>
          <cell r="J35" t="str">
            <v>brak cba</v>
          </cell>
          <cell r="K35" t="str">
            <v>brak oceny</v>
          </cell>
          <cell r="L35" t="str">
            <v>ND</v>
          </cell>
          <cell r="M35" t="str">
            <v>brak danych</v>
          </cell>
          <cell r="N35" t="str">
            <v>brak oceny</v>
          </cell>
          <cell r="O35"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5" t="str">
            <v>Dla działania nie została przeprowadzona analiza ilościowa.</v>
          </cell>
          <cell r="Q35" t="str">
            <v>Nie przeprowadzono analizy jakościowej.</v>
          </cell>
          <cell r="R35" t="str">
            <v>Koszt nieznany, zależny od ilości i powierzchni stref wyłączonych z zagospodarowania</v>
          </cell>
          <cell r="S35" t="str">
            <v>Z uwagi na brak analizy jakościowej oraz brak możliwości oszacowania kosztów działania nie dokonano oceny efektywności kosztowej.</v>
          </cell>
          <cell r="T35" t="str">
            <v>opracowanie studialne</v>
          </cell>
          <cell r="U35" t="str">
            <v>Dla działania nie została przeprowadzona analiza ilościowa.</v>
          </cell>
          <cell r="V35" t="str">
            <v xml:space="preserve"> </v>
          </cell>
          <cell r="W35" t="str">
            <v>Nie oszacowano kosztów wdrożenia działania</v>
          </cell>
          <cell r="X35" t="str">
            <v>Założenia do szacunku kosztów:
Koszt nieznany, zależny od ilości i powierzchni stref wyłączonych z zagospodarowania</v>
          </cell>
          <cell r="AB35">
            <v>0</v>
          </cell>
        </row>
        <row r="36">
          <cell r="C36" t="str">
            <v>KTM38_3</v>
          </cell>
          <cell r="D36" t="str">
            <v xml:space="preserve">Kontrola zgodności decyzji administracyjnych z zapisami planu zagospodarownia przestrzennego obszarów morskich </v>
          </cell>
          <cell r="E36">
            <v>0</v>
          </cell>
          <cell r="F36" t="str">
            <v>brak cba</v>
          </cell>
          <cell r="G36" t="str">
            <v>brak cba</v>
          </cell>
          <cell r="H36" t="str">
            <v>brak cba</v>
          </cell>
          <cell r="I36" t="str">
            <v>brak cba</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Nie przewiduje się dodatkowego kosztu tego działania, z uwagi na jego specyfikę</v>
          </cell>
          <cell r="S36" t="str">
            <v>Z uwagi na brak analizy jakościowej oraz brak możliwości oszacowania kosztów działania nie dokonano oceny efektywności kosztowej.</v>
          </cell>
          <cell r="T36" t="str">
            <v>opracowanie analityczno- prawne</v>
          </cell>
          <cell r="U36" t="str">
            <v>Dla działania nie została przeprowadzona analiza ilościowa.</v>
          </cell>
          <cell r="V36" t="str">
            <v xml:space="preserve"> </v>
          </cell>
          <cell r="W36" t="str">
            <v>Nie oszacowano kosztów wdrożenia działania</v>
          </cell>
          <cell r="X36" t="str">
            <v>Założenia do szacunku kosztów:
Nie przewiduje się dodatkowego kosztu tego działania, z uwagi na jego specyfikę</v>
          </cell>
          <cell r="AB36">
            <v>0</v>
          </cell>
        </row>
        <row r="37">
          <cell r="C37" t="str">
            <v xml:space="preserve"> KTM34_2</v>
          </cell>
          <cell r="D37" t="str">
            <v xml:space="preserve">Identyfikacja oraz analiza dróg niezamierzonego wprowadzania lub rozprzestrzeniania się inwazyjnych gatunków obcych stwarzających zagrożenie dla Unii Europejskiej, na terytorium kraju z uwzględnieniem wód morskich
</v>
          </cell>
          <cell r="E37">
            <v>0</v>
          </cell>
          <cell r="F37" t="str">
            <v>brak cba</v>
          </cell>
          <cell r="G37" t="str">
            <v>brak cba</v>
          </cell>
          <cell r="H37" t="str">
            <v>brak cba</v>
          </cell>
          <cell r="I37" t="str">
            <v>brak cba</v>
          </cell>
          <cell r="J37" t="str">
            <v>brak cba</v>
          </cell>
          <cell r="K37" t="str">
            <v>brak oceny</v>
          </cell>
          <cell r="L37">
            <v>300000</v>
          </cell>
          <cell r="M37">
            <v>5</v>
          </cell>
          <cell r="N37" t="str">
            <v>brak oceny</v>
          </cell>
          <cell r="O3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7" t="str">
            <v>Dla działania nie została przeprowadzona analiza ilościowa.</v>
          </cell>
          <cell r="Q37" t="str">
            <v>Nie przeprowadzono analizy jakościowej.</v>
          </cell>
          <cell r="R3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7" t="str">
            <v>Z uwagi na brak analizy jakościowej nie dokonano oceny efektywności kosztowej</v>
          </cell>
          <cell r="T37" t="str">
            <v>opracowanie studialne</v>
          </cell>
          <cell r="U37" t="str">
            <v>Dla działania nie została przeprowadzona analiza ilościowa.</v>
          </cell>
          <cell r="V37" t="str">
            <v xml:space="preserve"> </v>
          </cell>
          <cell r="W37" t="str">
            <v>Szacunkowe koszty wdrożenia działania wynoszą 300000 PLN
Żródło oszacowania kosztów: BRAK</v>
          </cell>
          <cell r="X37" t="str">
            <v>Założenia do szacunku kosztów:
Koszty wykonania opracowania studialnego</v>
          </cell>
          <cell r="AB37">
            <v>0</v>
          </cell>
        </row>
        <row r="38">
          <cell r="C38" t="str">
            <v>KTM34_4</v>
          </cell>
          <cell r="D38" t="str">
            <v>Wdrożenie wytycznych IMO dotyczących praktyki kontroli i zarządzania 'biofoulingiem' (systemy przeciwporostowe na statkach)</v>
          </cell>
          <cell r="E38">
            <v>0</v>
          </cell>
          <cell r="F38" t="str">
            <v>brak cba</v>
          </cell>
          <cell r="G38" t="str">
            <v>brak cba</v>
          </cell>
          <cell r="H38" t="str">
            <v>brak cba</v>
          </cell>
          <cell r="I38" t="str">
            <v>brak cba</v>
          </cell>
          <cell r="J38" t="str">
            <v>brak cba</v>
          </cell>
          <cell r="K38" t="str">
            <v>brak oceny</v>
          </cell>
          <cell r="L38">
            <v>133500000</v>
          </cell>
          <cell r="M38">
            <v>3</v>
          </cell>
          <cell r="N38" t="str">
            <v>brak oceny</v>
          </cell>
          <cell r="O38"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8" t="str">
            <v>Z uwagi na brak analizy jakościowej nie dokonano oceny efektywności kosztowej</v>
          </cell>
          <cell r="T38" t="str">
            <v>opracowanie administracyjne, prawne, edukacyjne</v>
          </cell>
          <cell r="U38" t="str">
            <v>Dla działania nie została przeprowadzona analiza ilościowa.</v>
          </cell>
          <cell r="V38" t="str">
            <v xml:space="preserve"> </v>
          </cell>
          <cell r="W38" t="str">
            <v>Szacunkowe koszty wdrożenia działania wynoszą 133500000 PLN
Żródło oszacowania kosztów: BRAK</v>
          </cell>
          <cell r="X38" t="str">
            <v xml:space="preserve">Założenia do szacunku kosztów:
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B38">
            <v>0</v>
          </cell>
        </row>
        <row r="39">
          <cell r="C39" t="str">
            <v xml:space="preserve"> KTM34_5</v>
          </cell>
          <cell r="D39" t="str">
            <v>Opracowanie planów działania w celu zmniejszenia wpływu gatunków inwazyjnych, wraz z okresleniem stanu obecnego zagrożenia ze strony gatunków obcych</v>
          </cell>
          <cell r="E39">
            <v>0</v>
          </cell>
          <cell r="F39" t="str">
            <v>brak cba</v>
          </cell>
          <cell r="G39" t="str">
            <v>brak cba</v>
          </cell>
          <cell r="H39" t="str">
            <v>brak cba</v>
          </cell>
          <cell r="I39" t="str">
            <v>brak cba</v>
          </cell>
          <cell r="J39" t="str">
            <v>brak cba</v>
          </cell>
          <cell r="K39" t="str">
            <v>brak oceny</v>
          </cell>
          <cell r="L39">
            <v>500000</v>
          </cell>
          <cell r="M39">
            <v>5</v>
          </cell>
          <cell r="N39" t="str">
            <v>brak oceny</v>
          </cell>
          <cell r="O39"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500000 PLN.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cell r="V39" t="str">
            <v xml:space="preserve"> </v>
          </cell>
          <cell r="W39" t="str">
            <v>Szacunkowe koszty wdrożenia działania wynoszą 500000 PLN
Żródło oszacowania kosztów: BRAK</v>
          </cell>
          <cell r="X39" t="str">
            <v>Założenia do szacunku kosztów:
Koszt opracowania studialnego</v>
          </cell>
          <cell r="AB39">
            <v>0</v>
          </cell>
        </row>
        <row r="40">
          <cell r="C40" t="str">
            <v xml:space="preserve"> KTM34_8</v>
          </cell>
          <cell r="D40" t="str">
            <v>Zapobieżenia ucieczce gatunków obców z akwakultur</v>
          </cell>
          <cell r="E40">
            <v>0</v>
          </cell>
          <cell r="F40" t="str">
            <v>brak cba</v>
          </cell>
          <cell r="G40" t="str">
            <v>brak cba</v>
          </cell>
          <cell r="H40" t="str">
            <v>brak cba</v>
          </cell>
          <cell r="I40" t="str">
            <v>brak cba</v>
          </cell>
          <cell r="J40" t="str">
            <v>brak cba</v>
          </cell>
          <cell r="K40" t="str">
            <v>brak oceny</v>
          </cell>
          <cell r="L40">
            <v>200000</v>
          </cell>
          <cell r="M40">
            <v>5</v>
          </cell>
          <cell r="N40" t="str">
            <v>brak oceny</v>
          </cell>
          <cell r="O40"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cell r="V40" t="str">
            <v xml:space="preserve"> </v>
          </cell>
          <cell r="W40" t="str">
            <v>Szacunkowe koszty wdrożenia działania wynoszą 200000 PLN
Żródło oszacowania kosztów: BRAK</v>
          </cell>
          <cell r="X40" t="str">
            <v>Założenia do szacunku kosztów:
Koszt opracowania studialnego</v>
          </cell>
          <cell r="AB40">
            <v>0</v>
          </cell>
        </row>
        <row r="41">
          <cell r="C41" t="str">
            <v>KTM33_3</v>
          </cell>
          <cell r="D41" t="str">
            <v>Wspieranie dalszych działań podejmowanych na forum IMO w sprawie ustanowienia obszarów kontroli emisji tlenków azotu (NECA -NOx emission control area)</v>
          </cell>
          <cell r="E41">
            <v>0</v>
          </cell>
          <cell r="F41" t="str">
            <v>brak cba</v>
          </cell>
          <cell r="G41" t="str">
            <v>brak cba</v>
          </cell>
          <cell r="H41" t="str">
            <v>brak cba</v>
          </cell>
          <cell r="I41" t="str">
            <v>brak cba</v>
          </cell>
          <cell r="J41" t="str">
            <v>brak cba</v>
          </cell>
          <cell r="K41" t="str">
            <v>brak oceny</v>
          </cell>
          <cell r="L41">
            <v>0</v>
          </cell>
          <cell r="M41">
            <v>5</v>
          </cell>
          <cell r="N41" t="str">
            <v>brak oceny</v>
          </cell>
          <cell r="O41" t="str">
            <v>Dla działania nie została przeprowadzona analiza ilościowa.
Nie przeprowadzono analizy jakościowej.
 Nie oszacowano kosztów wdrożenia działania
Z uwagi na brak analizy jakościowej nie dokonano oceny efektywności kosztowej</v>
          </cell>
          <cell r="P41" t="str">
            <v>Dla działania nie została przeprowadzona analiza ilościowa.</v>
          </cell>
          <cell r="Q41" t="str">
            <v>Nie przeprowadzono analizy jakościowej.</v>
          </cell>
          <cell r="R41" t="str">
            <v>Nie oszacowano kosztów wdrożenia działania</v>
          </cell>
          <cell r="S41" t="str">
            <v>Z uwagi na brak analizy jakościowej nie dokonano oceny efektywności kosztowej</v>
          </cell>
          <cell r="T41" t="str">
            <v>działanie administracyjne</v>
          </cell>
          <cell r="U41" t="str">
            <v>Dla działania nie została przeprowadzona analiza ilościowa.</v>
          </cell>
          <cell r="V41" t="str">
            <v xml:space="preserve"> </v>
          </cell>
          <cell r="W41" t="str">
            <v>Nie oszacowano kosztów wdrożenia działania</v>
          </cell>
          <cell r="X41" t="str">
            <v xml:space="preserve"> </v>
          </cell>
          <cell r="AB41">
            <v>0</v>
          </cell>
        </row>
        <row r="42">
          <cell r="C42" t="str">
            <v>KTM1_5</v>
          </cell>
          <cell r="D42" t="str">
            <v>Rozpoznanie techniczno-ekonomicznej wykonalności ograniczenia ładunku biogenów odprowadzanego z wielkich aglomeracji kanalizacją deszczową</v>
          </cell>
          <cell r="E42" t="str">
            <v>ND</v>
          </cell>
          <cell r="F42" t="str">
            <v>brak cba</v>
          </cell>
          <cell r="G42" t="str">
            <v>brak cba</v>
          </cell>
          <cell r="H42" t="str">
            <v>brak cba</v>
          </cell>
          <cell r="I42" t="str">
            <v>brak cba</v>
          </cell>
          <cell r="J42" t="str">
            <v>brak cba</v>
          </cell>
          <cell r="K42" t="str">
            <v>brak oceny</v>
          </cell>
          <cell r="L42">
            <v>7000000</v>
          </cell>
          <cell r="M42">
            <v>5</v>
          </cell>
          <cell r="N42" t="str">
            <v>brak oceny</v>
          </cell>
          <cell r="O42"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2" t="str">
            <v>Brak możliwości oszacowania korzyści</v>
          </cell>
          <cell r="Q42" t="str">
            <v>Nie przeprowadzono analizy jakościowej.</v>
          </cell>
          <cell r="R42"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2" t="str">
            <v>Z uwagi na brak analizy jakościowej nie dokonano oceny efektywności kosztowej</v>
          </cell>
          <cell r="T42" t="str">
            <v>opracowanie studialne</v>
          </cell>
          <cell r="U42" t="str">
            <v>Dla działania przeprowadzono analizę ilościową.
Szacunkowe korzyści z wdrożenia działania wynoszą ND PLN
Żródło oszacowania korzyści:
Brak możliwości oszacowania</v>
          </cell>
          <cell r="V42" t="str">
            <v>Założenia do szacunku korzyści:
Brak możliwości oszacowania korzyści</v>
          </cell>
          <cell r="W42" t="str">
            <v>Szacunkowe koszty wdrożenia działania wynoszą 7000000 PLN
Żródło oszacowania kosztów: BRAK</v>
          </cell>
          <cell r="X42" t="str">
            <v>Założenia do szacunku kosztów:
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B42">
            <v>0</v>
          </cell>
        </row>
        <row r="43">
          <cell r="C43" t="str">
            <v>KTM1_3</v>
          </cell>
          <cell r="D43" t="str">
            <v>Optymalizacja procesów technologicznych w istniejących oczyszczalniach komunalnych</v>
          </cell>
          <cell r="E43">
            <v>0</v>
          </cell>
          <cell r="F43" t="str">
            <v>brak cba</v>
          </cell>
          <cell r="G43" t="str">
            <v>brak cba</v>
          </cell>
          <cell r="H43" t="str">
            <v>brak cba</v>
          </cell>
          <cell r="I43" t="str">
            <v>brak cba</v>
          </cell>
          <cell r="J43" t="str">
            <v>brak cba</v>
          </cell>
          <cell r="K43" t="str">
            <v>brak oceny</v>
          </cell>
          <cell r="L43">
            <v>150000000</v>
          </cell>
          <cell r="M43">
            <v>2</v>
          </cell>
          <cell r="N43" t="str">
            <v>brak oceny</v>
          </cell>
          <cell r="O43"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3" t="str">
            <v>Dla działania nie została przeprowadzona analiza ilościowa.</v>
          </cell>
          <cell r="Q43" t="str">
            <v>Nie przeprowadzono analizy jakościowej.</v>
          </cell>
          <cell r="R43"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3" t="str">
            <v>Z uwagi na brak analizy jakościowej nie dokonano oceny efektywności kosztowej</v>
          </cell>
          <cell r="T43" t="str">
            <v>działanie administracyjne</v>
          </cell>
          <cell r="U43" t="str">
            <v>Dla działania nie została przeprowadzona analiza ilościowa.</v>
          </cell>
          <cell r="V43" t="str">
            <v xml:space="preserve"> </v>
          </cell>
          <cell r="W43" t="str">
            <v>Szacunkowe koszty wdrożenia działania wynoszą 150000000 PLN
Żródło oszacowania kosztów: BRAK</v>
          </cell>
          <cell r="X43" t="str">
            <v>Założenia do szacunku kosztów:
Koszt całkowity: około 150 000 000 zł
Udział funduszy ochrony środowiska i gospodarki wodnej: 100 000 000 zł</v>
          </cell>
          <cell r="AB43">
            <v>0</v>
          </cell>
        </row>
        <row r="44">
          <cell r="C44" t="str">
            <v>KTM1_2</v>
          </cell>
          <cell r="D44" t="str">
            <v>Ocena techniczno-ekonomicznej wykonalności zwiększenia redukcji azotu w wybranych oczyszczalniach ścieków przemysłu chemicznego</v>
          </cell>
          <cell r="E44" t="str">
            <v>ND</v>
          </cell>
          <cell r="F44" t="str">
            <v>brak cba</v>
          </cell>
          <cell r="G44" t="str">
            <v>brak cba</v>
          </cell>
          <cell r="H44" t="str">
            <v>brak cba</v>
          </cell>
          <cell r="I44" t="str">
            <v>brak cba</v>
          </cell>
          <cell r="J44" t="str">
            <v>brak cba</v>
          </cell>
          <cell r="K44" t="str">
            <v>brak oceny</v>
          </cell>
          <cell r="L44">
            <v>1000000</v>
          </cell>
          <cell r="M44">
            <v>5</v>
          </cell>
          <cell r="N44" t="str">
            <v>brak oceny</v>
          </cell>
          <cell r="O44"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4" t="str">
            <v>Brak możliwości oszacowania korzyści</v>
          </cell>
          <cell r="Q44" t="str">
            <v>Nie przeprowadzono analizy jakościowej.</v>
          </cell>
          <cell r="R4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4" t="str">
            <v>Z uwagi na brak analizy jakościowej nie dokonano oceny efektywności kosztowej</v>
          </cell>
          <cell r="T44" t="str">
            <v>opracowanie studialne</v>
          </cell>
          <cell r="U44" t="str">
            <v>Dla działania przeprowadzono analizę ilościową.
Szacunkowe korzyści z wdrożenia działania wynoszą ND PLN
Żródło oszacowania korzyści:
Brak możliwości oszacowania</v>
          </cell>
          <cell r="V44" t="str">
            <v>Założenia do szacunku korzyści:
Brak możliwości oszacowania korzyści</v>
          </cell>
          <cell r="W44" t="str">
            <v>Szacunkowe koszty wdrożenia działania wynoszą 1000000 PLN
Żródło oszacowania kosztów:Eksperckie</v>
          </cell>
          <cell r="X44" t="str">
            <v>Założenia do szacunku kosztów:
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B44">
            <v>0</v>
          </cell>
        </row>
        <row r="45">
          <cell r="C45" t="str">
            <v>KTM14_5</v>
          </cell>
          <cell r="D45" t="str">
            <v>Koncesje i decyzje środowiskowe dla przedsięwzięć polegających na rozpoznawaniu, poszukiwaniu i eksploatacji podmorskich złóż (wytyczne dla organów wydających decyzje administracyjne)</v>
          </cell>
          <cell r="E45">
            <v>0</v>
          </cell>
          <cell r="F45" t="str">
            <v>brak cba</v>
          </cell>
          <cell r="G45" t="str">
            <v>brak cba</v>
          </cell>
          <cell r="H45" t="str">
            <v>brak cba</v>
          </cell>
          <cell r="I45" t="str">
            <v>brak cba</v>
          </cell>
          <cell r="J45" t="str">
            <v>brak cba</v>
          </cell>
          <cell r="K45" t="str">
            <v>brak oceny</v>
          </cell>
          <cell r="L45">
            <v>30000</v>
          </cell>
          <cell r="M45">
            <v>5</v>
          </cell>
          <cell r="N45" t="str">
            <v>brak oceny</v>
          </cell>
          <cell r="O45"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Dla działania nie została przeprowadzona analiza ilościowa.</v>
          </cell>
          <cell r="Q45" t="str">
            <v>Nie przeprowadzono analizy jakościowej.</v>
          </cell>
          <cell r="R45" t="str">
            <v>Szacunkowe koszty wdrożenia działania wynoszą 30000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cell r="V45" t="str">
            <v xml:space="preserve"> </v>
          </cell>
          <cell r="W45" t="str">
            <v>Szacunkowe koszty wdrożenia działania wynoszą 30000 PLN
Żródło oszacowania kosztów: BRAK</v>
          </cell>
          <cell r="X45" t="str">
            <v>Założenia do szacunku kosztów:
Koszt opracowania wytycznych</v>
          </cell>
          <cell r="AB45">
            <v>0</v>
          </cell>
        </row>
        <row r="46">
          <cell r="C46" t="str">
            <v>KTM31_3</v>
          </cell>
          <cell r="D46" t="str">
            <v>Wykorzystanie wyników kompleksowych wytycznych dotyczących ekosytemowej metodyki wyboru miejsca deponowania osadów (urobku czerpalnego) w morzu oraz zarządzania przybrzeżnymi klapowiskami na obszarze Morza Bałtyckiego</v>
          </cell>
          <cell r="E46">
            <v>0</v>
          </cell>
          <cell r="F46" t="str">
            <v>brak cba</v>
          </cell>
          <cell r="G46" t="str">
            <v>brak cba</v>
          </cell>
          <cell r="H46" t="str">
            <v>brak cba</v>
          </cell>
          <cell r="I46" t="str">
            <v>brak cba</v>
          </cell>
          <cell r="J46" t="str">
            <v>brak cba</v>
          </cell>
          <cell r="K46" t="str">
            <v>brak oceny</v>
          </cell>
          <cell r="L46">
            <v>0</v>
          </cell>
          <cell r="M46">
            <v>5</v>
          </cell>
          <cell r="N46" t="str">
            <v>brak oceny</v>
          </cell>
          <cell r="O46" t="str">
            <v>Dla działania nie została przeprowadzona analiza ilościowa.
Nie przeprowadzono analizy jakościowej.
 Nie oszacowano kosztów wdrożenia działania
Z uwagi na brak analizy jakościowej nie dokonano oceny efektywności kosztowej</v>
          </cell>
          <cell r="P46" t="str">
            <v>Dla działania nie została przeprowadzona analiza ilościowa.</v>
          </cell>
          <cell r="Q46" t="str">
            <v>Nie przeprowadzono analizy jakościowej.</v>
          </cell>
          <cell r="R46" t="str">
            <v>Nie oszacowano kosztów wdrożenia działania</v>
          </cell>
          <cell r="S46" t="str">
            <v>Z uwagi na brak analizy jakościowej nie dokonano oceny efektywności kosztowej</v>
          </cell>
          <cell r="T46" t="str">
            <v>dzialanie konrolne</v>
          </cell>
          <cell r="U46" t="str">
            <v>Dla działania nie została przeprowadzona analiza ilościowa.</v>
          </cell>
          <cell r="V46" t="str">
            <v xml:space="preserve"> </v>
          </cell>
          <cell r="W46" t="str">
            <v>Nie oszacowano kosztów wdrożenia działania</v>
          </cell>
          <cell r="X46" t="str">
            <v xml:space="preserve"> </v>
          </cell>
          <cell r="AB46">
            <v>0</v>
          </cell>
        </row>
        <row r="47">
          <cell r="C47" t="str">
            <v>KTM14_6</v>
          </cell>
          <cell r="D47" t="str">
            <v>Analiza zakresu i skutków środowiskowych trwałych zmian hydrograficznych</v>
          </cell>
          <cell r="E47">
            <v>0</v>
          </cell>
          <cell r="F47" t="str">
            <v>brak cba</v>
          </cell>
          <cell r="G47" t="str">
            <v>brak cba</v>
          </cell>
          <cell r="H47" t="str">
            <v>brak cba</v>
          </cell>
          <cell r="I47" t="str">
            <v>brak cba</v>
          </cell>
          <cell r="J47" t="str">
            <v>brak cba</v>
          </cell>
          <cell r="K47" t="str">
            <v>brak oceny</v>
          </cell>
          <cell r="L47">
            <v>2000000</v>
          </cell>
          <cell r="M47">
            <v>5</v>
          </cell>
          <cell r="N47" t="str">
            <v>brak oceny</v>
          </cell>
          <cell r="O47"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opracowanie studialne</v>
          </cell>
          <cell r="U47" t="str">
            <v>Dla działania nie została przeprowadzona analiza ilościowa.</v>
          </cell>
          <cell r="V47" t="str">
            <v xml:space="preserve"> </v>
          </cell>
          <cell r="W47" t="str">
            <v>Szacunkowe koszty wdrożenia działania wynoszą 2000000 PLN
Żródło oszacowania kosztów: BRAK</v>
          </cell>
          <cell r="X47" t="str">
            <v>Założenia do szacunku kosztów:
Koszt całkowity:  2 000 000 zł</v>
          </cell>
          <cell r="AB47">
            <v>0</v>
          </cell>
        </row>
        <row r="48">
          <cell r="C48" t="str">
            <v>KTM14_9</v>
          </cell>
          <cell r="D48" t="str">
            <v xml:space="preserve">Analiza zagrożeń dla środowiska morskiego wraku statku Stuttgart wraz z analizą istniejących technologii utylizacji zagrożenia i możliwości ich wykorzystania
</v>
          </cell>
          <cell r="E48">
            <v>0</v>
          </cell>
          <cell r="F48" t="str">
            <v>brak CBA</v>
          </cell>
          <cell r="G48" t="str">
            <v>brak CBA</v>
          </cell>
          <cell r="H48" t="str">
            <v>brak CBA</v>
          </cell>
          <cell r="I48" t="str">
            <v>brak CBA</v>
          </cell>
          <cell r="J48" t="str">
            <v>brak cba</v>
          </cell>
          <cell r="K48" t="str">
            <v>brak oceny</v>
          </cell>
          <cell r="L48">
            <v>301000</v>
          </cell>
          <cell r="M48">
            <v>5</v>
          </cell>
          <cell r="N48" t="str">
            <v>brak oceny</v>
          </cell>
          <cell r="O48"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badawczo -  studialne</v>
          </cell>
          <cell r="U48" t="str">
            <v>Dla działania nie została przeprowadzona analiza ilościowa.</v>
          </cell>
          <cell r="V48" t="str">
            <v xml:space="preserve"> </v>
          </cell>
          <cell r="W48" t="str">
            <v>Szacunkowe koszty wdrożenia działania wynoszą 301000 PLN
Żródło oszacowania kosztów: BRAK</v>
          </cell>
          <cell r="X48" t="str">
            <v xml:space="preserve">Założenia do szacunku kosztów:
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B48">
            <v>0</v>
          </cell>
        </row>
        <row r="49">
          <cell r="C49" t="str">
            <v>KTM14_10</v>
          </cell>
          <cell r="D49" t="str">
            <v>Zbadanie skali zagrożeń środowiskowych wynikających z zalegania wraków na dnie morskim</v>
          </cell>
          <cell r="E49">
            <v>0</v>
          </cell>
          <cell r="F49" t="str">
            <v>brak CBA</v>
          </cell>
          <cell r="G49" t="str">
            <v>brak CBA</v>
          </cell>
          <cell r="H49" t="str">
            <v>brak CBA</v>
          </cell>
          <cell r="I49" t="str">
            <v>brak CBA</v>
          </cell>
          <cell r="J49" t="str">
            <v>brak cba</v>
          </cell>
          <cell r="K49" t="str">
            <v>brak oceny</v>
          </cell>
          <cell r="L49">
            <v>400000</v>
          </cell>
          <cell r="M49">
            <v>5</v>
          </cell>
          <cell r="N49" t="str">
            <v>brak oceny</v>
          </cell>
          <cell r="O4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studialne</v>
          </cell>
          <cell r="U49" t="str">
            <v>Dla działania nie została przeprowadzona analiza ilościowa.</v>
          </cell>
          <cell r="V49" t="str">
            <v xml:space="preserve"> </v>
          </cell>
          <cell r="W49" t="str">
            <v>Szacunkowe koszty wdrożenia działania wynoszą 400000 PLN
Żródło oszacowania kosztów: BRAK</v>
          </cell>
          <cell r="X49" t="str">
            <v xml:space="preserve">Założenia do szacunku kosztów:
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B49">
            <v>0</v>
          </cell>
        </row>
        <row r="50">
          <cell r="C50" t="str">
            <v>KTM32</v>
          </cell>
          <cell r="D50" t="str">
            <v>Podpisanie dwustronnych lub wielostronnych planów wspólnego reagowania w razie poważnego przypadku zanieczyszczenia morza olejami i innymi substancjami szkodliwymi</v>
          </cell>
          <cell r="E50">
            <v>0</v>
          </cell>
          <cell r="F50" t="str">
            <v>brak CBA</v>
          </cell>
          <cell r="G50" t="str">
            <v>brak CBA</v>
          </cell>
          <cell r="H50" t="str">
            <v>brak CBA</v>
          </cell>
          <cell r="I50" t="str">
            <v>brak CBA</v>
          </cell>
          <cell r="J50" t="str">
            <v>brak cba</v>
          </cell>
          <cell r="K50" t="str">
            <v>brak oceny</v>
          </cell>
          <cell r="L50">
            <v>150000</v>
          </cell>
          <cell r="M50">
            <v>5</v>
          </cell>
          <cell r="N50" t="str">
            <v>brak oceny</v>
          </cell>
          <cell r="O50" t="str">
            <v>Dla działania nie została przeprowadzona analiza ilościowa.
Nie przeprowadzono analizy jakościowej.
 Szacunkowe koszty wdrożenia działania wynoszą 150000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150000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działanie administracyjne</v>
          </cell>
          <cell r="U50" t="str">
            <v>Dla działania nie została przeprowadzona analiza ilościowa.</v>
          </cell>
          <cell r="V50" t="str">
            <v xml:space="preserve"> </v>
          </cell>
          <cell r="W50" t="str">
            <v>Szacunkowe koszty wdrożenia działania wynoszą 150000 PLN
Żródło oszacowania kosztów: BRAK</v>
          </cell>
          <cell r="X50" t="str">
            <v>Założenia do szacunku kosztów:
Koszty spotkań założono na poziomie 150 000 PLN. Przyjęto założenie, że  odbędzie się 10 spotkań o charakterze  międzynarodowym. Koszt organizacji 1 spotkania przyjęto na poziomie 15 000 PLN.</v>
          </cell>
          <cell r="AB50">
            <v>0</v>
          </cell>
        </row>
        <row r="51">
          <cell r="C51" t="str">
            <v>KTM31_8</v>
          </cell>
          <cell r="D51" t="str">
            <v xml:space="preserve">Wspieranie działań podejmowanych przez um na poziomie międzynarodowym dotyczących minimalizacji wpływu wód pochodzących z systemów oczyszczania spalin </v>
          </cell>
          <cell r="E51">
            <v>0</v>
          </cell>
          <cell r="F51" t="str">
            <v>brak CBA</v>
          </cell>
          <cell r="G51" t="str">
            <v>brak CBA</v>
          </cell>
          <cell r="H51" t="str">
            <v>brak CBA</v>
          </cell>
          <cell r="I51" t="str">
            <v>brak CBA</v>
          </cell>
          <cell r="J51" t="str">
            <v>brak cba</v>
          </cell>
          <cell r="K51" t="str">
            <v>brak oceny</v>
          </cell>
          <cell r="L51">
            <v>75000</v>
          </cell>
          <cell r="M51">
            <v>5</v>
          </cell>
          <cell r="N51" t="str">
            <v>brak oceny</v>
          </cell>
          <cell r="O51" t="str">
            <v>Dla działania nie została przeprowadzona analiza ilościowa.
Nie przeprowadzono analizy jakościowej.
 Szacunkowe koszty wdrożenia działania wynoszą 75000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75000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wspierające</v>
          </cell>
          <cell r="U51" t="str">
            <v>Dla działania nie została przeprowadzona analiza ilościowa.</v>
          </cell>
          <cell r="V51" t="str">
            <v xml:space="preserve"> </v>
          </cell>
          <cell r="W51" t="str">
            <v>Szacunkowe koszty wdrożenia działania wynoszą 75000 PLN
Żródło oszacowania kosztów: BRAK</v>
          </cell>
          <cell r="X51" t="str">
            <v>Założenia do szacunku kosztów:
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B51">
            <v>0</v>
          </cell>
        </row>
        <row r="52">
          <cell r="C52" t="str">
            <v>KTM31_9</v>
          </cell>
          <cell r="D52" t="str">
            <v>Stworzenie algorytmu postępowania podczas prac czerpalnych 
w przypadku osadów zanieczyszczonych</v>
          </cell>
          <cell r="E52">
            <v>0</v>
          </cell>
          <cell r="F52" t="str">
            <v>brak CBA</v>
          </cell>
          <cell r="G52" t="str">
            <v>brak CBA</v>
          </cell>
          <cell r="H52" t="str">
            <v>brak CBA</v>
          </cell>
          <cell r="I52" t="str">
            <v>brak CBA</v>
          </cell>
          <cell r="J52" t="str">
            <v>brak cba</v>
          </cell>
          <cell r="K52" t="str">
            <v>brak oceny</v>
          </cell>
          <cell r="L52">
            <v>200000</v>
          </cell>
          <cell r="M52">
            <v>5</v>
          </cell>
          <cell r="N52" t="str">
            <v>brak oceny</v>
          </cell>
          <cell r="O52"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opracowanie studialne</v>
          </cell>
          <cell r="U52" t="str">
            <v>Dla działania nie została przeprowadzona analiza ilościowa.</v>
          </cell>
          <cell r="V52" t="str">
            <v xml:space="preserve"> </v>
          </cell>
          <cell r="W52" t="str">
            <v>Szacunkowe koszty wdrożenia działania wynoszą 200000 PLN
Żródło oszacowania kosztów: BRAK</v>
          </cell>
          <cell r="X52" t="str">
            <v>Założenia do szacunku kosztów:
Szacunkowy koszt działania to ok. 200 000 PLN.</v>
          </cell>
          <cell r="AB52">
            <v>0</v>
          </cell>
        </row>
        <row r="53">
          <cell r="C53" t="str">
            <v>KTM29_2</v>
          </cell>
          <cell r="D53" t="str">
            <v>Wprowadzenie zasady „bez opłat specjalnych„ („no special fee”) w odniesieniu do odbioru odpadów ze statków w portach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cell r="V53" t="str">
            <v xml:space="preserve"> </v>
          </cell>
          <cell r="W53" t="str">
            <v>Szacunkowe koszty wdrożenia działania wynoszą 200000 PLN
Żródło oszacowania kosztów:Szacunki własne kosztów</v>
          </cell>
          <cell r="X53" t="str">
            <v>Założenia do szacunku kosztów:
Koszty działań prawnych i administracyjnych  w ramach bieżących działań portów oszacowano na kwotę 200 000 PLN.</v>
          </cell>
          <cell r="AB53">
            <v>0</v>
          </cell>
        </row>
        <row r="54">
          <cell r="C54" t="str">
            <v>KTM31_11</v>
          </cell>
          <cell r="D54" t="str">
            <v>Ograniczenie wprowadzania do wód morskich parafin i pochodnych</v>
          </cell>
          <cell r="E54">
            <v>0</v>
          </cell>
          <cell r="F54" t="str">
            <v>brak CBA</v>
          </cell>
          <cell r="G54" t="str">
            <v>brak CBA</v>
          </cell>
          <cell r="H54" t="str">
            <v>brak CBA</v>
          </cell>
          <cell r="I54" t="str">
            <v>brak CBA</v>
          </cell>
          <cell r="J54" t="str">
            <v>brak cba</v>
          </cell>
          <cell r="K54" t="str">
            <v>brak oceny</v>
          </cell>
          <cell r="L54">
            <v>500000</v>
          </cell>
          <cell r="M54">
            <v>5</v>
          </cell>
          <cell r="N54" t="str">
            <v>brak oceny</v>
          </cell>
          <cell r="O54"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500000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cell r="V54" t="str">
            <v xml:space="preserve"> </v>
          </cell>
          <cell r="W54" t="str">
            <v>Szacunkowe koszty wdrożenia działania wynoszą 500000 PLN
Żródło oszacowania kosztów: BRAK</v>
          </cell>
          <cell r="X54" t="str">
            <v>Założenia do szacunku kosztów:
W działaniu tym koszty oszacowano na podstawie danych dla podobnych działań.</v>
          </cell>
          <cell r="AB54">
            <v>0</v>
          </cell>
        </row>
        <row r="55">
          <cell r="C55" t="str">
            <v>KTM29_7</v>
          </cell>
          <cell r="D55" t="str">
            <v>Analiza występwoania mikrocząstek plastików w środowisku morskim </v>
          </cell>
          <cell r="E55">
            <v>0</v>
          </cell>
          <cell r="F55" t="str">
            <v>brak CBA</v>
          </cell>
          <cell r="G55" t="str">
            <v>brak CBA</v>
          </cell>
          <cell r="H55" t="str">
            <v>brak CBA</v>
          </cell>
          <cell r="I55" t="str">
            <v>brak CBA</v>
          </cell>
          <cell r="J55" t="str">
            <v>brak cba</v>
          </cell>
          <cell r="K55" t="str">
            <v>brak oceny</v>
          </cell>
          <cell r="L55">
            <v>600000</v>
          </cell>
          <cell r="M55">
            <v>5</v>
          </cell>
          <cell r="N55" t="str">
            <v>brak oceny</v>
          </cell>
          <cell r="O55"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cell r="V55" t="str">
            <v xml:space="preserve"> </v>
          </cell>
          <cell r="W55" t="str">
            <v>Szacunkowe koszty wdrożenia działania wynoszą 600000 PLN
Żródło oszacowania kosztów: BRAK</v>
          </cell>
          <cell r="X55" t="str">
            <v>Założenia do szacunku kosztów:
W działaniu tym koszty oszacowano na podstawie danych dla podobnych działań.</v>
          </cell>
          <cell r="AB55">
            <v>0</v>
          </cell>
        </row>
        <row r="56">
          <cell r="C56" t="str">
            <v>KTM29_8</v>
          </cell>
          <cell r="D56" t="str">
            <v>Znakowanie sieci rybackich - zapobieganie powstawaniu sieci widm</v>
          </cell>
          <cell r="E56">
            <v>0</v>
          </cell>
          <cell r="F56" t="str">
            <v>brak CBA</v>
          </cell>
          <cell r="G56" t="str">
            <v>brak CBA</v>
          </cell>
          <cell r="H56" t="str">
            <v>brak CBA</v>
          </cell>
          <cell r="I56" t="str">
            <v>brak CBA</v>
          </cell>
          <cell r="J56" t="str">
            <v>brak cba</v>
          </cell>
          <cell r="K56" t="str">
            <v>brak oceny</v>
          </cell>
          <cell r="L56">
            <v>300000</v>
          </cell>
          <cell r="M56">
            <v>5</v>
          </cell>
          <cell r="N56" t="str">
            <v>brak oceny</v>
          </cell>
          <cell r="O56"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cell r="V56" t="str">
            <v xml:space="preserve"> </v>
          </cell>
          <cell r="W56" t="str">
            <v>Szacunkowe koszty wdrożenia działania wynoszą 300000 PLN
Żródło oszacowania kosztów:Economic and social analyses for the Marine Strategy Framework Directive. Part 2: Program of measures. Theme: Marine Litter</v>
          </cell>
          <cell r="X56" t="str">
            <v>Założenia do szacunku kosztów:
Oszacowane koszty związane będą z opracowaniem i testowaniem technologii elektronicznego znakowania sieci.
Dodatkowo w programie holenderskim koszty inwestycyjne założone były na poziomie 328 500 € na 220 sieci.</v>
          </cell>
          <cell r="AB56">
            <v>0</v>
          </cell>
        </row>
        <row r="57">
          <cell r="C57" t="str">
            <v>KTM28_2</v>
          </cell>
          <cell r="D57" t="str">
            <v>Współpraca na poziomie międzynarodowym w zakresie ustanawiania wymogów dotyczących ograniczenia hałasu podwodnego z transportu morskiego</v>
          </cell>
          <cell r="E57">
            <v>0</v>
          </cell>
          <cell r="F57" t="str">
            <v>brak CBA</v>
          </cell>
          <cell r="G57" t="str">
            <v>brak CBA</v>
          </cell>
          <cell r="H57" t="str">
            <v>brak CBA</v>
          </cell>
          <cell r="I57" t="str">
            <v>brak CBA</v>
          </cell>
          <cell r="J57" t="str">
            <v>brak cba</v>
          </cell>
          <cell r="K57" t="str">
            <v>brak oceny</v>
          </cell>
          <cell r="L57">
            <v>25000</v>
          </cell>
          <cell r="M57">
            <v>5</v>
          </cell>
          <cell r="N57" t="str">
            <v>brak oceny</v>
          </cell>
          <cell r="O57"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25000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cell r="V57" t="str">
            <v xml:space="preserve"> </v>
          </cell>
          <cell r="W57" t="str">
            <v>Szacunkowe koszty wdrożenia działania wynoszą 25000 PLN
Żródło oszacowania kosztów: BRAK</v>
          </cell>
          <cell r="X57" t="str">
            <v>Założenia do szacunku kosztów:
Koszty obejmować będą m.in. wyjazdy na spotkania na arenie międzynarodowej poświęcone ustanawianiu wymogów dotyczących ograniczenia hałasu podwodnego z transportu morskiego</v>
          </cell>
          <cell r="AB57">
            <v>0</v>
          </cell>
        </row>
        <row r="58">
          <cell r="C58" t="str">
            <v>KTM28_4</v>
          </cell>
          <cell r="D58" t="str">
            <v>Wdrożenie rejestru źródeł hałasu impulsowego</v>
          </cell>
          <cell r="E58">
            <v>0</v>
          </cell>
          <cell r="F58" t="str">
            <v>brak CBA</v>
          </cell>
          <cell r="G58" t="str">
            <v>brak CBA</v>
          </cell>
          <cell r="H58" t="str">
            <v>brak CBA</v>
          </cell>
          <cell r="I58" t="str">
            <v>brak CBA</v>
          </cell>
          <cell r="J58" t="str">
            <v>brak cba</v>
          </cell>
          <cell r="K58" t="str">
            <v>brak oceny</v>
          </cell>
          <cell r="L58">
            <v>800000</v>
          </cell>
          <cell r="M58">
            <v>5</v>
          </cell>
          <cell r="N58" t="str">
            <v>brak oceny</v>
          </cell>
          <cell r="O58"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cell r="V58" t="str">
            <v xml:space="preserve"> </v>
          </cell>
          <cell r="W58" t="str">
            <v>Szacunkowe koszty wdrożenia działania wynoszą 800000 PLN
Żródło oszacowania kosztów: BRAK</v>
          </cell>
          <cell r="X58" t="str">
            <v>Założenia do szacunku kosztów:
Przyjęto, że na działnie w pierwszym roku (2016) przewidziano 400 000 PLN oraz po 100 tys. PLN w każdym z 4 kolejnych lat do 2020 r. Łączny koszt tego działania oszacowano na kwotę 800 000 PLN.</v>
          </cell>
          <cell r="AB58">
            <v>0</v>
          </cell>
        </row>
        <row r="59">
          <cell r="C59" t="str">
            <v>KTM38_5</v>
          </cell>
          <cell r="D59" t="str">
            <v>Opracowanie sezonowych map hałasu</v>
          </cell>
          <cell r="E59">
            <v>0</v>
          </cell>
          <cell r="F59" t="str">
            <v>brak CBA</v>
          </cell>
          <cell r="G59" t="str">
            <v>brak CBA</v>
          </cell>
          <cell r="H59" t="str">
            <v>brak CBA</v>
          </cell>
          <cell r="I59" t="str">
            <v>brak CBA</v>
          </cell>
          <cell r="J59" t="str">
            <v>brak cba</v>
          </cell>
          <cell r="K59" t="str">
            <v>brak oceny</v>
          </cell>
          <cell r="L59">
            <v>400000</v>
          </cell>
          <cell r="M59">
            <v>5</v>
          </cell>
          <cell r="N59" t="str">
            <v>brak oceny</v>
          </cell>
          <cell r="O5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cell r="V59" t="str">
            <v xml:space="preserve"> </v>
          </cell>
          <cell r="W59" t="str">
            <v>Szacunkowe koszty wdrożenia działania wynoszą 400000 PLN
Żródło oszacowania kosztów: BRAK</v>
          </cell>
          <cell r="X59" t="str">
            <v>Założenia do szacunku kosztów:
Szacowno koszty dla tego dziąlania w kwocie 400 000 PLN.</v>
          </cell>
          <cell r="AB59">
            <v>0</v>
          </cell>
        </row>
        <row r="60">
          <cell r="C60" t="str">
            <v>KTM20_4</v>
          </cell>
          <cell r="D60" t="str">
            <v>Ustanowienie ograniczeń dla stosowania określonych narzędzi połowowych  w planie zagospodarowania przestrzennego obszarów morskich, w przypadku konieczności ochrony cennych  i zagrożonych morskich biotopów</v>
          </cell>
          <cell r="E60">
            <v>0</v>
          </cell>
          <cell r="F60">
            <v>1</v>
          </cell>
          <cell r="G60">
            <v>2</v>
          </cell>
          <cell r="H60">
            <v>4</v>
          </cell>
          <cell r="I60">
            <v>1</v>
          </cell>
          <cell r="J60">
            <v>8.5</v>
          </cell>
          <cell r="K60">
            <v>3</v>
          </cell>
          <cell r="L60" t="str">
            <v>ND</v>
          </cell>
          <cell r="M60" t="str">
            <v>brak danych</v>
          </cell>
          <cell r="N60" t="str">
            <v>brak oceny</v>
          </cell>
          <cell r="O6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Koszt nieznany, zależny od wprowadzonych ograniczeń stosowania narzędzi połowowych
Z uwagi na brak możliwości oszacowania kosztów działania nie dokonano oceny efektywności kosztowej</v>
          </cell>
          <cell r="P60" t="str">
            <v>Dla działania nie została przeprowadzona analiza ilościowa.</v>
          </cell>
          <cell r="Q6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60" t="str">
            <v>Koszt nieznany, zależny od wprowadzonych ograniczeń stosowania narzędzi połowowych</v>
          </cell>
          <cell r="S60" t="str">
            <v>Z uwagi na brak możliwości oszacowania kosztów działania nie dokonano oceny efektywności kosztowej</v>
          </cell>
          <cell r="T60">
            <v>0</v>
          </cell>
          <cell r="U60" t="str">
            <v>Dla działania nie została przeprowadzona analiza ilościowa.</v>
          </cell>
          <cell r="V60" t="str">
            <v xml:space="preserve"> </v>
          </cell>
          <cell r="W60" t="str">
            <v>Nie oszacowano kosztów wdrożenia działania</v>
          </cell>
          <cell r="X60" t="str">
            <v>Założenia do szacunku kosztów:
Koszt nieznany, zależny od wprowadzonych ograniczeń stosowania narzędzi połowowych</v>
          </cell>
          <cell r="AB60">
            <v>0</v>
          </cell>
        </row>
        <row r="61">
          <cell r="C61" t="str">
            <v>KTM27</v>
          </cell>
          <cell r="D61" t="str">
            <v>Wprowadzenie ograniczeń  trałowania  dennego na obszarach gdzie istnieje konieczność ochrony cennych zbiorowisk organizmów dennych</v>
          </cell>
          <cell r="E61">
            <v>0</v>
          </cell>
          <cell r="F61">
            <v>1</v>
          </cell>
          <cell r="G61">
            <v>2</v>
          </cell>
          <cell r="H61">
            <v>2</v>
          </cell>
          <cell r="I61">
            <v>2</v>
          </cell>
          <cell r="J61">
            <v>7</v>
          </cell>
          <cell r="K61">
            <v>2</v>
          </cell>
          <cell r="L61" t="str">
            <v>ND</v>
          </cell>
          <cell r="M61" t="str">
            <v>brak danych</v>
          </cell>
          <cell r="N61" t="str">
            <v>brak oceny</v>
          </cell>
          <cell r="O6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1" t="str">
            <v>Dla działania nie została przeprowadzona analiza ilościowa.</v>
          </cell>
          <cell r="Q6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1" t="str">
            <v>Oszacowanie kosztów możliwe po ustaleniu zakresu działania</v>
          </cell>
          <cell r="S61" t="str">
            <v>Z uwagi na brak możliwości oszacowania kosztów działania nie dokonano oceny efektywności kosztowej</v>
          </cell>
          <cell r="T61" t="str">
            <v>to samo co w D1</v>
          </cell>
          <cell r="U61" t="str">
            <v>Dla działania nie została przeprowadzona analiza ilościowa.</v>
          </cell>
          <cell r="V61" t="str">
            <v xml:space="preserve"> </v>
          </cell>
          <cell r="W61" t="str">
            <v>Nie oszacowano kosztów wdrożenia działania</v>
          </cell>
          <cell r="X61" t="str">
            <v>Założenia do szacunku kosztów:
Oszacowanie kosztów możliwe po ustaleniu zakresu działania</v>
          </cell>
          <cell r="AB61">
            <v>0</v>
          </cell>
        </row>
        <row r="62">
          <cell r="C62">
            <v>0</v>
          </cell>
          <cell r="D62" t="e">
            <v>#N/A</v>
          </cell>
          <cell r="E62" t="str">
            <v>ND</v>
          </cell>
          <cell r="F62" t="e">
            <v>#N/A</v>
          </cell>
          <cell r="G62" t="e">
            <v>#N/A</v>
          </cell>
          <cell r="H62" t="e">
            <v>#N/A</v>
          </cell>
          <cell r="I62" t="e">
            <v>#N/A</v>
          </cell>
          <cell r="J62" t="str">
            <v>brak cba</v>
          </cell>
          <cell r="K62" t="str">
            <v>brak oceny</v>
          </cell>
          <cell r="L62" t="str">
            <v>ND</v>
          </cell>
          <cell r="M62" t="str">
            <v>brak danych</v>
          </cell>
          <cell r="N62" t="str">
            <v>brak oceny</v>
          </cell>
          <cell r="O62" t="e">
            <v>#N/A</v>
          </cell>
          <cell r="P62" t="e">
            <v>#N/A</v>
          </cell>
          <cell r="Q62" t="e">
            <v>#N/A</v>
          </cell>
          <cell r="R62" t="e">
            <v>#N/A</v>
          </cell>
          <cell r="S62" t="str">
            <v>Z uwagi na brak analizy jakościowej oraz brak możliwości oszacowania kosztów działania nie dokonano oceny efektywności kosztowej.</v>
          </cell>
          <cell r="T62" t="e">
            <v>#N/A</v>
          </cell>
          <cell r="U62" t="e">
            <v>#N/A</v>
          </cell>
          <cell r="V62" t="e">
            <v>#N/A</v>
          </cell>
          <cell r="W62" t="str">
            <v>Nie oszacowano kosztów wdrożenia działania</v>
          </cell>
          <cell r="X62" t="e">
            <v>#N/A</v>
          </cell>
          <cell r="AB62" t="e">
            <v>#N/A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2:E61"/>
  <sheetViews>
    <sheetView topLeftCell="A10"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68" t="s">
        <v>55</v>
      </c>
      <c r="C4" s="168"/>
      <c r="D4" s="168"/>
      <c r="E4" s="168"/>
    </row>
    <row r="5" spans="2:5">
      <c r="B5" s="169"/>
      <c r="C5" s="170"/>
      <c r="D5" s="3" t="s">
        <v>2</v>
      </c>
      <c r="E5" s="2">
        <v>1</v>
      </c>
    </row>
    <row r="6" spans="2:5">
      <c r="B6" s="169"/>
      <c r="C6" s="170"/>
      <c r="D6" s="3" t="s">
        <v>3</v>
      </c>
      <c r="E6" s="2">
        <v>2</v>
      </c>
    </row>
    <row r="7" spans="2:5">
      <c r="B7" s="169"/>
      <c r="C7" s="170"/>
      <c r="D7" s="3" t="s">
        <v>4</v>
      </c>
      <c r="E7" s="2">
        <v>3</v>
      </c>
    </row>
    <row r="8" spans="2:5">
      <c r="B8" s="169"/>
      <c r="C8" s="170"/>
      <c r="D8" s="3" t="s">
        <v>5</v>
      </c>
      <c r="E8" s="2">
        <v>4</v>
      </c>
    </row>
    <row r="9" spans="2:5" ht="7.5" customHeight="1"/>
    <row r="10" spans="2:5">
      <c r="B10" s="168" t="s">
        <v>164</v>
      </c>
      <c r="C10" s="168"/>
      <c r="D10" s="168"/>
      <c r="E10" s="168"/>
    </row>
    <row r="11" spans="2:5" ht="16.5">
      <c r="B11" s="169" t="s">
        <v>165</v>
      </c>
      <c r="C11" s="170" t="s">
        <v>11</v>
      </c>
      <c r="D11" s="146" t="s">
        <v>2</v>
      </c>
      <c r="E11" s="147">
        <v>1</v>
      </c>
    </row>
    <row r="12" spans="2:5" ht="16.5">
      <c r="B12" s="171" t="s">
        <v>166</v>
      </c>
      <c r="C12" s="170" t="s">
        <v>14</v>
      </c>
      <c r="D12" s="146" t="s">
        <v>3</v>
      </c>
      <c r="E12" s="147">
        <v>2</v>
      </c>
    </row>
    <row r="13" spans="2:5" ht="16.5">
      <c r="B13" s="171" t="s">
        <v>167</v>
      </c>
      <c r="C13" s="170" t="s">
        <v>14</v>
      </c>
      <c r="D13" s="146" t="s">
        <v>4</v>
      </c>
      <c r="E13" s="147">
        <v>3</v>
      </c>
    </row>
    <row r="14" spans="2:5" ht="16.5">
      <c r="B14" s="169" t="s">
        <v>168</v>
      </c>
      <c r="C14" s="170" t="s">
        <v>13</v>
      </c>
      <c r="D14" s="146" t="s">
        <v>5</v>
      </c>
      <c r="E14" s="147">
        <v>4</v>
      </c>
    </row>
    <row r="15" spans="2:5">
      <c r="B15" s="142"/>
      <c r="C15" s="142"/>
      <c r="D15" s="142"/>
      <c r="E15" s="30"/>
    </row>
    <row r="16" spans="2:5">
      <c r="B16" s="168" t="s">
        <v>139</v>
      </c>
      <c r="C16" s="168"/>
      <c r="D16" s="168"/>
      <c r="E16" s="168"/>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68" t="s">
        <v>141</v>
      </c>
      <c r="C22" s="168"/>
      <c r="D22" s="168"/>
      <c r="E22" s="168"/>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68" t="s">
        <v>33</v>
      </c>
      <c r="C31" s="168"/>
      <c r="D31" s="168"/>
      <c r="E31" s="168"/>
    </row>
    <row r="32" spans="2:5">
      <c r="B32" s="166" t="s">
        <v>34</v>
      </c>
      <c r="C32" s="167"/>
      <c r="D32" s="3" t="s">
        <v>40</v>
      </c>
      <c r="E32" s="2">
        <v>1</v>
      </c>
    </row>
    <row r="33" spans="2:5">
      <c r="B33" s="166" t="s">
        <v>170</v>
      </c>
      <c r="C33" s="167"/>
      <c r="D33" s="3" t="s">
        <v>41</v>
      </c>
      <c r="E33" s="2">
        <v>2</v>
      </c>
    </row>
    <row r="34" spans="2:5">
      <c r="B34" s="166" t="s">
        <v>171</v>
      </c>
      <c r="C34" s="167"/>
      <c r="D34" s="3" t="s">
        <v>42</v>
      </c>
      <c r="E34" s="2">
        <v>3</v>
      </c>
    </row>
    <row r="35" spans="2:5">
      <c r="B35" s="166" t="s">
        <v>172</v>
      </c>
      <c r="C35" s="167"/>
      <c r="D35" s="3" t="s">
        <v>43</v>
      </c>
      <c r="E35" s="2">
        <v>4</v>
      </c>
    </row>
    <row r="36" spans="2:5">
      <c r="B36" s="166" t="s">
        <v>173</v>
      </c>
      <c r="C36" s="167"/>
      <c r="D36" s="3" t="s">
        <v>44</v>
      </c>
      <c r="E36" s="2">
        <v>5</v>
      </c>
    </row>
    <row r="38" spans="2:5" ht="15">
      <c r="B38" s="7" t="s">
        <v>45</v>
      </c>
    </row>
    <row r="39" spans="2:5" ht="6" customHeight="1"/>
    <row r="40" spans="2:5">
      <c r="B40" s="168" t="s">
        <v>37</v>
      </c>
      <c r="C40" s="168"/>
      <c r="D40" s="168"/>
      <c r="E40" s="168"/>
    </row>
    <row r="41" spans="2:5">
      <c r="B41" s="163" t="s">
        <v>39</v>
      </c>
      <c r="C41" s="164"/>
      <c r="D41" s="164"/>
      <c r="E41" s="165"/>
    </row>
    <row r="42" spans="2:5">
      <c r="B42" s="166" t="s">
        <v>159</v>
      </c>
      <c r="C42" s="167"/>
      <c r="D42" s="3" t="s">
        <v>5</v>
      </c>
      <c r="E42" s="2">
        <v>1</v>
      </c>
    </row>
    <row r="43" spans="2:5">
      <c r="B43" s="166" t="s">
        <v>160</v>
      </c>
      <c r="C43" s="167"/>
      <c r="D43" s="3" t="s">
        <v>4</v>
      </c>
      <c r="E43" s="2">
        <v>2</v>
      </c>
    </row>
    <row r="44" spans="2:5">
      <c r="B44" s="166" t="s">
        <v>161</v>
      </c>
      <c r="C44" s="167"/>
      <c r="D44" s="3" t="s">
        <v>3</v>
      </c>
      <c r="E44" s="2">
        <v>3</v>
      </c>
    </row>
    <row r="45" spans="2:5">
      <c r="B45" s="166" t="s">
        <v>162</v>
      </c>
      <c r="C45" s="167"/>
      <c r="D45" s="3" t="s">
        <v>2</v>
      </c>
      <c r="E45" s="2">
        <v>4</v>
      </c>
    </row>
    <row r="46" spans="2:5">
      <c r="B46" s="166" t="s">
        <v>163</v>
      </c>
      <c r="C46" s="167"/>
      <c r="D46" s="8" t="s">
        <v>35</v>
      </c>
      <c r="E46" s="2">
        <v>5</v>
      </c>
    </row>
    <row r="51" spans="2:2">
      <c r="B51" t="s">
        <v>142</v>
      </c>
    </row>
    <row r="52" spans="2:2">
      <c r="B52" s="144" t="s">
        <v>143</v>
      </c>
    </row>
    <row r="53" spans="2:2">
      <c r="B53" s="144" t="s">
        <v>144</v>
      </c>
    </row>
    <row r="54" spans="2:2">
      <c r="B54" s="144" t="s">
        <v>145</v>
      </c>
    </row>
    <row r="55" spans="2:2">
      <c r="B55" s="144" t="s">
        <v>146</v>
      </c>
    </row>
    <row r="56" spans="2:2">
      <c r="B56" s="144" t="s">
        <v>147</v>
      </c>
    </row>
    <row r="57" spans="2:2">
      <c r="B57" s="144" t="s">
        <v>148</v>
      </c>
    </row>
    <row r="58" spans="2:2">
      <c r="B58" s="144" t="s">
        <v>149</v>
      </c>
    </row>
    <row r="59" spans="2:2">
      <c r="B59" s="144" t="s">
        <v>150</v>
      </c>
    </row>
    <row r="60" spans="2:2">
      <c r="B60" s="144" t="s">
        <v>151</v>
      </c>
    </row>
    <row r="61" spans="2:2">
      <c r="B61" s="144" t="s">
        <v>152</v>
      </c>
    </row>
  </sheetData>
  <mergeCells count="25">
    <mergeCell ref="B14:C14"/>
    <mergeCell ref="B4:E4"/>
    <mergeCell ref="B16:E16"/>
    <mergeCell ref="B22:E22"/>
    <mergeCell ref="B5:C5"/>
    <mergeCell ref="B6:C6"/>
    <mergeCell ref="B7:C7"/>
    <mergeCell ref="B8:C8"/>
    <mergeCell ref="B13:C13"/>
    <mergeCell ref="B10:E10"/>
    <mergeCell ref="B11:C11"/>
    <mergeCell ref="B12:C12"/>
    <mergeCell ref="B40:E40"/>
    <mergeCell ref="B31:E31"/>
    <mergeCell ref="B32:C32"/>
    <mergeCell ref="B33:C33"/>
    <mergeCell ref="B34:C34"/>
    <mergeCell ref="B35:C35"/>
    <mergeCell ref="B36:C36"/>
    <mergeCell ref="B41:E41"/>
    <mergeCell ref="B45:C45"/>
    <mergeCell ref="B46:C46"/>
    <mergeCell ref="B42:C42"/>
    <mergeCell ref="B43:C43"/>
    <mergeCell ref="B44:C44"/>
  </mergeCells>
  <conditionalFormatting sqref="E5:E8">
    <cfRule type="colorScale" priority="14">
      <colorScale>
        <cfvo type="min" val="0"/>
        <cfvo type="percentile" val="50"/>
        <cfvo type="max" val="0"/>
        <color rgb="FFF8696B"/>
        <color rgb="FFFFEB84"/>
        <color rgb="FF63BE7B"/>
      </colorScale>
    </cfRule>
  </conditionalFormatting>
  <conditionalFormatting sqref="E17:E20">
    <cfRule type="colorScale" priority="13">
      <colorScale>
        <cfvo type="min" val="0"/>
        <cfvo type="percentile" val="50"/>
        <cfvo type="max" val="0"/>
        <color rgb="FFF8696B"/>
        <color rgb="FFFFEB84"/>
        <color rgb="FF63BE7B"/>
      </colorScale>
    </cfRule>
  </conditionalFormatting>
  <conditionalFormatting sqref="E24:E27">
    <cfRule type="colorScale" priority="12">
      <colorScale>
        <cfvo type="min" val="0"/>
        <cfvo type="percentile" val="50"/>
        <cfvo type="max" val="0"/>
        <color rgb="FFF8696B"/>
        <color rgb="FFFFEB84"/>
        <color rgb="FF63BE7B"/>
      </colorScale>
    </cfRule>
  </conditionalFormatting>
  <conditionalFormatting sqref="E32:E35">
    <cfRule type="colorScale" priority="11">
      <colorScale>
        <cfvo type="min" val="0"/>
        <cfvo type="percentile" val="50"/>
        <cfvo type="max" val="0"/>
        <color rgb="FFF8696B"/>
        <color rgb="FFFFEB84"/>
        <color rgb="FF63BE7B"/>
      </colorScale>
    </cfRule>
  </conditionalFormatting>
  <conditionalFormatting sqref="E36">
    <cfRule type="colorScale" priority="10">
      <colorScale>
        <cfvo type="min" val="0"/>
        <cfvo type="percentile" val="50"/>
        <cfvo type="max" val="0"/>
        <color rgb="FFF8696B"/>
        <color rgb="FFFFEB84"/>
        <color rgb="FF63BE7B"/>
      </colorScale>
    </cfRule>
  </conditionalFormatting>
  <conditionalFormatting sqref="E32:E36">
    <cfRule type="colorScale" priority="9">
      <colorScale>
        <cfvo type="min" val="0"/>
        <cfvo type="percentile" val="50"/>
        <cfvo type="max" val="0"/>
        <color rgb="FFF8696B"/>
        <color rgb="FFFFEB84"/>
        <color rgb="FF63BE7B"/>
      </colorScale>
    </cfRule>
  </conditionalFormatting>
  <conditionalFormatting sqref="E42:E44">
    <cfRule type="colorScale" priority="8">
      <colorScale>
        <cfvo type="min" val="0"/>
        <cfvo type="percentile" val="50"/>
        <cfvo type="max" val="0"/>
        <color rgb="FFF8696B"/>
        <color rgb="FFFFEB84"/>
        <color rgb="FF63BE7B"/>
      </colorScale>
    </cfRule>
  </conditionalFormatting>
  <conditionalFormatting sqref="E44">
    <cfRule type="colorScale" priority="7">
      <colorScale>
        <cfvo type="min" val="0"/>
        <cfvo type="percentile" val="50"/>
        <cfvo type="max" val="0"/>
        <color rgb="FFF8696B"/>
        <color rgb="FFFFEB84"/>
        <color rgb="FF63BE7B"/>
      </colorScale>
    </cfRule>
  </conditionalFormatting>
  <conditionalFormatting sqref="E42:E45">
    <cfRule type="colorScale" priority="5">
      <colorScale>
        <cfvo type="min" val="0"/>
        <cfvo type="percentile" val="50"/>
        <cfvo type="max" val="0"/>
        <color rgb="FFF8696B"/>
        <color rgb="FFFFEB84"/>
        <color rgb="FF63BE7B"/>
      </colorScale>
    </cfRule>
  </conditionalFormatting>
  <conditionalFormatting sqref="E42:E43">
    <cfRule type="colorScale" priority="21">
      <colorScale>
        <cfvo type="min" val="0"/>
        <cfvo type="percentile" val="50"/>
        <cfvo type="max" val="0"/>
        <color rgb="FFF8696B"/>
        <color rgb="FFFFEB84"/>
        <color rgb="FF63BE7B"/>
      </colorScale>
    </cfRule>
  </conditionalFormatting>
  <conditionalFormatting sqref="E46">
    <cfRule type="colorScale" priority="3">
      <colorScale>
        <cfvo type="min" val="0"/>
        <cfvo type="percentile" val="50"/>
        <cfvo type="max" val="0"/>
        <color rgb="FFF8696B"/>
        <color rgb="FFFFEB84"/>
        <color rgb="FF63BE7B"/>
      </colorScale>
    </cfRule>
  </conditionalFormatting>
  <conditionalFormatting sqref="E42:E46">
    <cfRule type="colorScale" priority="2">
      <colorScale>
        <cfvo type="min" val="0"/>
        <cfvo type="percentile" val="50"/>
        <cfvo type="max" val="0"/>
        <color rgb="FFF8696B"/>
        <color rgb="FFFFEB84"/>
        <color rgb="FF63BE7B"/>
      </colorScale>
    </cfRule>
  </conditionalFormatting>
  <conditionalFormatting sqref="E11:E15">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O32"/>
  <sheetViews>
    <sheetView showGridLines="0" workbookViewId="0">
      <selection activeCell="F29" sqref="F29"/>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[1]Sheet1!$B$19</f>
        <v>KTM33_4</v>
      </c>
      <c r="F1" s="175" t="s">
        <v>56</v>
      </c>
      <c r="G1" s="175"/>
      <c r="H1" s="175"/>
    </row>
    <row r="2" spans="1:15" s="13" customFormat="1" ht="57.75" customHeight="1" thickBot="1">
      <c r="A2"/>
      <c r="B2" s="29" t="s">
        <v>0</v>
      </c>
      <c r="C2" s="178" t="str">
        <f>VLOOKUP($C$1,[1]Sheet1!$B$2:$AZ$62,6,FALSE)</f>
        <v>Wprowadzenie na obszarze Morza Bałtyckiego zakazu zrzutu nieoczyszczonych ścieków sanitarnych  ze statków pasażerskich</v>
      </c>
      <c r="D2" s="179"/>
      <c r="E2" s="27"/>
      <c r="F2" s="175"/>
      <c r="G2" s="175"/>
      <c r="H2" s="175"/>
      <c r="I2" s="27"/>
      <c r="J2" s="27"/>
      <c r="K2" s="27"/>
      <c r="L2" s="27"/>
      <c r="M2" s="27"/>
      <c r="N2" s="27"/>
      <c r="O2" s="27"/>
    </row>
    <row r="4" spans="1:15" ht="15">
      <c r="B4" s="7" t="s">
        <v>31</v>
      </c>
      <c r="F4" s="176" t="s">
        <v>27</v>
      </c>
      <c r="G4" s="177"/>
      <c r="H4" s="39" t="s">
        <v>36</v>
      </c>
    </row>
    <row r="5" spans="1:15">
      <c r="B5" s="168" t="s">
        <v>22</v>
      </c>
      <c r="C5" s="168"/>
      <c r="D5" s="168"/>
      <c r="E5" s="9"/>
      <c r="F5" s="42"/>
      <c r="G5" s="13"/>
      <c r="H5" s="43"/>
    </row>
    <row r="6" spans="1:15">
      <c r="B6" s="168" t="s">
        <v>1</v>
      </c>
      <c r="C6" s="168"/>
      <c r="D6" s="168"/>
      <c r="E6" s="9"/>
      <c r="F6" s="42"/>
      <c r="G6" s="13"/>
      <c r="H6" s="43"/>
    </row>
    <row r="7" spans="1:15" ht="15" thickBot="1">
      <c r="C7" s="1" t="s">
        <v>25</v>
      </c>
      <c r="D7" s="133"/>
      <c r="E7" s="10"/>
      <c r="F7" s="138">
        <f>VLOOKUP($C$1,[1]Sheet1!$B$2:$AZ$62,46,FALSE)</f>
        <v>1</v>
      </c>
      <c r="G7" s="3" t="str">
        <f>IF($D$7&lt;5%,'Skala ocen'!$D$5,(IF(AND($D$7&gt;=5%,$D$7&lt;15%),'Skala ocen'!$D$6,IF(AND($D$7&gt;=15%,$D$7&lt;30%),'Skala ocen'!$D$7,IF(AND($D$7&gt;=30%,$D$7&lt;=100%),'Skala ocen'!$D$8,"brak danych")))))</f>
        <v>niski</v>
      </c>
      <c r="H7" s="3">
        <v>2</v>
      </c>
    </row>
    <row r="8" spans="1:15">
      <c r="D8" s="1"/>
      <c r="E8" s="1"/>
      <c r="F8" s="42"/>
      <c r="G8" s="14"/>
      <c r="H8" s="44"/>
    </row>
    <row r="9" spans="1:15" s="144" customFormat="1">
      <c r="B9" s="168" t="s">
        <v>23</v>
      </c>
      <c r="C9" s="168"/>
      <c r="D9" s="168"/>
      <c r="F9" s="42"/>
      <c r="G9" s="14"/>
      <c r="H9" s="44"/>
    </row>
    <row r="10" spans="1:15" s="144" customFormat="1">
      <c r="A10" s="144" t="str">
        <f>VLOOKUP($C$1,[1]Sheet1!$B$2:$AZ$62,50,FALSE)</f>
        <v>D1, D3, D4, D6</v>
      </c>
      <c r="B10" s="168" t="s">
        <v>169</v>
      </c>
      <c r="C10" s="168"/>
      <c r="D10" s="168"/>
      <c r="F10" s="42"/>
      <c r="G10" s="14"/>
      <c r="H10" s="44"/>
    </row>
    <row r="11" spans="1:15" s="144" customFormat="1" ht="15" thickBot="1">
      <c r="C11" s="145" t="s">
        <v>25</v>
      </c>
      <c r="D11" s="133"/>
      <c r="F11" s="138">
        <f>VLOOKUP($C$1,[1]Sheet1!$B$2:$AZ$62,49,FALSE)</f>
        <v>3</v>
      </c>
      <c r="G11" s="146" t="str">
        <f>IF($D$11&lt;5%,'Skala ocen'!$D$5,(IF(AND($D$11&gt;=5%,$D$11&lt;15%),'Skala ocen'!$D$6,IF(AND($D$11&gt;=15%,$D$11&lt;30%),'Skala ocen'!$D$7,IF(AND($D$11&gt;=30%,$D$11&lt;=100%),'Skala ocen'!$D$8,"brak danych")))))</f>
        <v>niski</v>
      </c>
      <c r="H11" s="146">
        <v>1</v>
      </c>
    </row>
    <row r="12" spans="1:15" s="144" customFormat="1">
      <c r="F12" s="42"/>
      <c r="G12" s="14"/>
      <c r="H12" s="44"/>
    </row>
    <row r="13" spans="1:15">
      <c r="B13" s="168" t="s">
        <v>24</v>
      </c>
      <c r="C13" s="168"/>
      <c r="D13" s="168"/>
      <c r="E13" s="9"/>
      <c r="F13" s="42"/>
      <c r="G13" s="14"/>
      <c r="H13" s="44"/>
    </row>
    <row r="14" spans="1:15" ht="15" thickBot="1">
      <c r="B14" s="168" t="s">
        <v>6</v>
      </c>
      <c r="C14" s="168"/>
      <c r="D14" s="168"/>
      <c r="E14" s="9"/>
      <c r="F14" s="42"/>
      <c r="G14" s="14"/>
      <c r="H14" s="44"/>
    </row>
    <row r="15" spans="1:15" ht="17.25" thickBot="1">
      <c r="C15" s="1" t="s">
        <v>26</v>
      </c>
      <c r="D15" s="134"/>
      <c r="E15" s="11"/>
      <c r="F15" s="138">
        <f>VLOOKUP($C$1,[1]Sheet1!$B$2:$AZ$62,47,FALSE)</f>
        <v>4</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68" t="s">
        <v>140</v>
      </c>
      <c r="C18" s="168"/>
      <c r="D18" s="168"/>
      <c r="E18" s="9"/>
      <c r="F18" s="42"/>
      <c r="G18" s="14"/>
      <c r="H18" s="44"/>
    </row>
    <row r="19" spans="1:8" ht="15" thickBot="1">
      <c r="B19" s="40" t="s">
        <v>15</v>
      </c>
      <c r="C19" s="41" t="s">
        <v>46</v>
      </c>
      <c r="D19" s="41" t="s">
        <v>47</v>
      </c>
      <c r="E19" s="9"/>
      <c r="F19" s="42"/>
      <c r="G19" s="14"/>
      <c r="H19" s="44"/>
    </row>
    <row r="20" spans="1:8" ht="15" thickBot="1">
      <c r="B20" s="29" t="s">
        <v>53</v>
      </c>
      <c r="C20" s="135"/>
      <c r="D20" s="135"/>
      <c r="E20" s="12"/>
      <c r="F20" s="138">
        <f>VLOOKUP($C$1,[1]Sheet1!$B$2:$AZ$62,48,FALSE)</f>
        <v>4</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72" t="s">
        <v>54</v>
      </c>
      <c r="C23" s="173"/>
      <c r="D23" s="174"/>
      <c r="F23" s="46">
        <f>IFERROR($F$7*$H$7+$F$11*$H$11+$F$15*$H$15+$F$20*$H$20,"brak CBA")</f>
        <v>11</v>
      </c>
      <c r="G23" s="30"/>
      <c r="H23" s="31"/>
    </row>
    <row r="25" spans="1:8" ht="15.75" thickBot="1">
      <c r="B25" s="7" t="s">
        <v>32</v>
      </c>
    </row>
    <row r="26" spans="1:8" ht="15.75" thickBot="1">
      <c r="B26" s="168" t="s">
        <v>33</v>
      </c>
      <c r="C26" s="168"/>
      <c r="D26" s="168"/>
      <c r="F26" s="52">
        <f>IF($F$23&lt;7,'Skala ocen'!$E$32,(IF(AND($F$23&gt;=7,$F$23&lt;8),'Skala ocen'!$E$33,IF(AND($F$23&gt;=8,$F$23&lt;9),'Skala ocen'!$E$34,IF(AND($F$23&gt;=9,$F$23&lt;11),'Skala ocen'!$E$35,IF(AND($F$23&gt;=11,$F$23&lt;=100),'Skala ocen'!$E$36,"brak danych"))))))</f>
        <v>5</v>
      </c>
      <c r="G26" s="52" t="str">
        <f>IF($F$23&lt;7,'Skala ocen'!$D$32,(IF(AND($F$23&gt;=7,$F$23&lt;8),'Skala ocen'!$D$33,IF(AND($F$23&gt;=8,$F$23&lt;9),'Skala ocen'!$D$34,IF(AND($F$23&gt;=9,$F$23&lt;11),'Skala ocen'!$D$35,IF(AND($F$23&gt;=11,$F$23&lt;=100),'Skala ocen'!$D$36,"brak danych"))))))</f>
        <v>bardzo wysoka</v>
      </c>
    </row>
    <row r="28" spans="1:8" ht="15.75" thickBot="1">
      <c r="B28" s="7" t="s">
        <v>45</v>
      </c>
    </row>
    <row r="29" spans="1:8" ht="15.75" thickBot="1">
      <c r="B29" s="168" t="s">
        <v>37</v>
      </c>
      <c r="C29" s="168"/>
      <c r="D29" s="168"/>
      <c r="E29" s="9"/>
      <c r="F29" s="52">
        <f>IF($D$31&lt;10000000,'Skala ocen'!$E$46,(IF(AND($D$31&gt;=10000000,$D$31&lt;75000000),'Skala ocen'!$E$45,IF(AND($D$31&gt;=75000000,$D$31&lt;150000000),'Skala ocen'!$E$44,IF(AND($D$31&gt;=150000000,$D$31&lt;250000000),'Skala ocen'!$E$43,IF(AND($D$31&gt;=250000000,$D$31&lt;=1000000000000),'Skala ocen'!$E$42,"brak danych"))))))</f>
        <v>4</v>
      </c>
      <c r="G29" s="52" t="str">
        <f>IF($D$31&lt;10000000,'Skala ocen'!$D$46,(IF(AND($D$31&gt;=10000000,$D$31&lt;75000000),'Skala ocen'!$D$45,IF(AND($D$31&gt;=75000000,$D$31&lt;150000000),'Skala ocen'!$D$44,IF(AND($D$31&gt;=150000000,$D$31&lt;250000000),'Skala ocen'!$D$43,IF(AND($D$31&gt;=250000000,$D$31&lt;=1000000000000),'Skala ocen'!$D$42,"brak danych"))))))</f>
        <v>niski</v>
      </c>
    </row>
    <row r="30" spans="1:8" ht="29.25" thickBot="1">
      <c r="A30" t="s">
        <v>138</v>
      </c>
      <c r="B30" s="38" t="s">
        <v>49</v>
      </c>
      <c r="C30" s="38" t="s">
        <v>38</v>
      </c>
      <c r="D30" s="38" t="s">
        <v>48</v>
      </c>
      <c r="E30" s="28"/>
    </row>
    <row r="31" spans="1:8" ht="15" thickBot="1">
      <c r="A31">
        <v>1</v>
      </c>
      <c r="B31" s="139"/>
      <c r="C31" s="137"/>
      <c r="D31" s="140">
        <f>ROUND(Passport!E14/A31,0)</f>
        <v>50320000</v>
      </c>
      <c r="E31" s="15"/>
    </row>
    <row r="32" spans="1:8">
      <c r="B32" s="14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0" t="s">
        <v>33</v>
      </c>
      <c r="F3" s="181"/>
      <c r="G3" s="181"/>
      <c r="H3" s="181"/>
      <c r="I3" s="182"/>
      <c r="J3" s="48"/>
    </row>
    <row r="4" spans="2:10" ht="15.75" thickTop="1" thickBot="1">
      <c r="B4" s="34"/>
      <c r="C4" s="18"/>
      <c r="D4" s="19"/>
      <c r="E4" s="20">
        <v>5</v>
      </c>
      <c r="F4" s="20">
        <v>4</v>
      </c>
      <c r="G4" s="20">
        <v>3</v>
      </c>
      <c r="H4" s="20">
        <v>2</v>
      </c>
      <c r="I4" s="20">
        <v>1</v>
      </c>
      <c r="J4" s="48"/>
    </row>
    <row r="5" spans="2:10" ht="15" thickBot="1">
      <c r="B5" s="34"/>
      <c r="C5" s="183" t="s">
        <v>51</v>
      </c>
      <c r="D5" s="21">
        <v>1</v>
      </c>
      <c r="E5" s="22">
        <v>3</v>
      </c>
      <c r="F5" s="22">
        <v>3</v>
      </c>
      <c r="G5" s="23">
        <v>2</v>
      </c>
      <c r="H5" s="24">
        <v>1</v>
      </c>
      <c r="I5" s="24">
        <v>1</v>
      </c>
      <c r="J5" s="48"/>
    </row>
    <row r="6" spans="2:10" ht="15" thickBot="1">
      <c r="B6" s="34"/>
      <c r="C6" s="184"/>
      <c r="D6" s="21">
        <v>2</v>
      </c>
      <c r="E6" s="22">
        <v>3</v>
      </c>
      <c r="F6" s="22">
        <v>3</v>
      </c>
      <c r="G6" s="22">
        <v>3</v>
      </c>
      <c r="H6" s="23">
        <v>2</v>
      </c>
      <c r="I6" s="24">
        <v>1</v>
      </c>
      <c r="J6" s="48"/>
    </row>
    <row r="7" spans="2:10" ht="15" thickBot="1">
      <c r="B7" s="34"/>
      <c r="C7" s="184"/>
      <c r="D7" s="21">
        <v>3</v>
      </c>
      <c r="E7" s="25">
        <v>4</v>
      </c>
      <c r="F7" s="25">
        <v>4</v>
      </c>
      <c r="G7" s="22">
        <v>3</v>
      </c>
      <c r="H7" s="23">
        <v>2</v>
      </c>
      <c r="I7" s="23">
        <v>2</v>
      </c>
      <c r="J7" s="48"/>
    </row>
    <row r="8" spans="2:10" ht="15" thickBot="1">
      <c r="B8" s="34"/>
      <c r="C8" s="184"/>
      <c r="D8" s="21">
        <v>4</v>
      </c>
      <c r="E8" s="26">
        <v>5</v>
      </c>
      <c r="F8" s="25">
        <v>4</v>
      </c>
      <c r="G8" s="22">
        <v>3</v>
      </c>
      <c r="H8" s="22">
        <v>3</v>
      </c>
      <c r="I8" s="22">
        <v>3</v>
      </c>
      <c r="J8" s="48"/>
    </row>
    <row r="9" spans="2:10" ht="15" thickBot="1">
      <c r="B9" s="34"/>
      <c r="C9" s="185"/>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15">
      <c r="B13" s="34"/>
      <c r="C13" s="186" t="s">
        <v>33</v>
      </c>
      <c r="D13" s="187"/>
      <c r="E13" s="148">
        <f>'Ocena na podst. danych'!$F$26</f>
        <v>5</v>
      </c>
      <c r="F13" s="13"/>
      <c r="G13" s="186" t="s">
        <v>50</v>
      </c>
      <c r="H13" s="187"/>
      <c r="I13" s="148">
        <f>'Ocena na podst. danych'!$F$29</f>
        <v>4</v>
      </c>
      <c r="J13" s="48"/>
    </row>
    <row r="14" spans="2:10" ht="15" thickBot="1">
      <c r="B14" s="34"/>
      <c r="C14" s="13"/>
      <c r="D14" s="13"/>
      <c r="E14" s="49"/>
      <c r="F14" s="13"/>
      <c r="G14" s="13"/>
      <c r="H14" s="13"/>
      <c r="I14" s="13"/>
      <c r="J14" s="48"/>
    </row>
    <row r="15" spans="2:10" ht="15" thickBot="1">
      <c r="B15" s="34"/>
      <c r="C15" s="13"/>
      <c r="D15" s="188" t="s">
        <v>52</v>
      </c>
      <c r="E15" s="188"/>
      <c r="F15" s="188"/>
      <c r="G15" s="188"/>
      <c r="H15" s="143">
        <f>IFERROR(HLOOKUP($E$13,$D$4:$I$9,$I$13+1,FALSE),"brak oceny")</f>
        <v>5</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V432"/>
  <sheetViews>
    <sheetView showGridLines="0" tabSelected="1" view="pageBreakPreview" topLeftCell="A247" zoomScale="60" zoomScaleNormal="60" workbookViewId="0">
      <selection activeCell="N18" sqref="N18"/>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4"/>
      <c r="B1" s="94"/>
      <c r="C1" s="94"/>
      <c r="D1" s="94"/>
      <c r="E1" s="94"/>
      <c r="F1" s="94"/>
      <c r="G1" s="94"/>
      <c r="H1" s="94"/>
      <c r="I1" s="94"/>
      <c r="J1" s="94"/>
      <c r="K1" s="94"/>
      <c r="L1" s="94"/>
      <c r="M1" s="94"/>
      <c r="N1" s="94"/>
      <c r="O1" s="96"/>
      <c r="P1" s="96"/>
      <c r="Q1" s="96"/>
      <c r="R1" s="96"/>
      <c r="S1" s="96"/>
      <c r="T1" s="96"/>
      <c r="U1" s="96"/>
      <c r="V1" s="96"/>
    </row>
    <row r="2" spans="1:22" ht="57" customHeight="1" thickBot="1">
      <c r="A2" s="94"/>
      <c r="B2" s="57" t="s">
        <v>63</v>
      </c>
      <c r="C2" s="256" t="str">
        <f>'Ocena na podst. danych'!C2</f>
        <v>Wprowadzenie na obszarze Morza Bałtyckiego zakazu zrzutu nieoczyszczonych ścieków sanitarnych  ze statków pasażerskich</v>
      </c>
      <c r="D2" s="257"/>
      <c r="E2" s="257"/>
      <c r="F2" s="257"/>
      <c r="G2" s="257"/>
      <c r="H2" s="257"/>
      <c r="I2" s="257"/>
      <c r="J2" s="257"/>
      <c r="K2" s="257"/>
      <c r="L2" s="257"/>
      <c r="M2" s="257"/>
      <c r="N2" s="257"/>
      <c r="O2" s="257"/>
      <c r="P2" s="257"/>
      <c r="Q2" s="257"/>
      <c r="R2" s="257"/>
      <c r="S2" s="257"/>
      <c r="T2" s="257"/>
      <c r="U2" s="257"/>
      <c r="V2" s="258"/>
    </row>
    <row r="3" spans="1:22" customFormat="1" ht="13.5" customHeight="1" thickBot="1"/>
    <row r="4" spans="1:22" ht="22.5" customHeight="1">
      <c r="A4" s="94"/>
      <c r="B4" s="229" t="s">
        <v>80</v>
      </c>
      <c r="C4" s="230"/>
      <c r="D4" s="230"/>
      <c r="E4" s="230"/>
      <c r="F4" s="230"/>
      <c r="G4" s="230"/>
      <c r="H4" s="230"/>
      <c r="I4" s="230"/>
      <c r="J4" s="230"/>
      <c r="K4" s="230"/>
      <c r="L4" s="230"/>
      <c r="M4" s="230"/>
      <c r="N4" s="230"/>
      <c r="O4" s="230"/>
      <c r="P4" s="230"/>
      <c r="Q4" s="230"/>
      <c r="R4" s="230"/>
      <c r="S4" s="230"/>
      <c r="T4" s="230"/>
      <c r="U4" s="230"/>
      <c r="V4" s="231"/>
    </row>
    <row r="5" spans="1:22" ht="34.5" customHeight="1">
      <c r="A5" s="94"/>
      <c r="B5" s="223" t="s">
        <v>64</v>
      </c>
      <c r="C5" s="224"/>
      <c r="D5" s="224"/>
      <c r="E5" s="136" t="str">
        <f>[1]Sheet1!$B$19</f>
        <v>KTM33_4</v>
      </c>
      <c r="F5" s="54"/>
      <c r="G5" s="54"/>
      <c r="H5" s="54"/>
      <c r="I5" s="54"/>
      <c r="J5" s="54"/>
      <c r="K5" s="54"/>
      <c r="L5" s="54"/>
      <c r="M5" s="54"/>
      <c r="N5" s="54"/>
      <c r="O5" s="55"/>
      <c r="P5" s="55"/>
      <c r="Q5" s="55"/>
      <c r="R5" s="55"/>
      <c r="S5" s="55"/>
      <c r="T5" s="55"/>
      <c r="U5" s="55"/>
      <c r="V5" s="56"/>
    </row>
    <row r="6" spans="1:22" ht="34.5" customHeight="1">
      <c r="A6" s="94"/>
      <c r="B6" s="223" t="s">
        <v>71</v>
      </c>
      <c r="C6" s="224"/>
      <c r="D6" s="224"/>
      <c r="E6" s="136" t="str">
        <f>VLOOKUP('Ocena na podst. danych'!$C$1,[1]Sheet1!$B$2:$AZ$62,19,FALSE)</f>
        <v>prawne</v>
      </c>
      <c r="F6" s="54"/>
      <c r="G6" s="54"/>
      <c r="H6" s="54"/>
      <c r="I6" s="54"/>
      <c r="J6" s="54"/>
      <c r="K6" s="54"/>
      <c r="L6" s="54"/>
      <c r="M6" s="54"/>
      <c r="N6" s="54"/>
      <c r="O6" s="55"/>
      <c r="P6" s="55"/>
      <c r="Q6" s="55"/>
      <c r="R6" s="55"/>
      <c r="S6" s="55"/>
      <c r="T6" s="55"/>
      <c r="U6" s="55"/>
      <c r="V6" s="56"/>
    </row>
    <row r="7" spans="1:22" ht="211.5" customHeight="1">
      <c r="A7" s="94"/>
      <c r="B7" s="223" t="s">
        <v>72</v>
      </c>
      <c r="C7" s="224"/>
      <c r="D7" s="224"/>
      <c r="E7" s="53"/>
      <c r="F7" s="54"/>
      <c r="G7" s="54"/>
      <c r="H7" s="54"/>
      <c r="I7" s="54"/>
      <c r="J7" s="54"/>
      <c r="K7" s="54"/>
      <c r="L7" s="54"/>
      <c r="M7" s="260" t="str">
        <f>VLOOKUP('Ocena na podst. danych'!$C$1,[1]Sheet1!$B$2:$AZ$62,26,FALSE)</f>
        <v>Morze Bałtyckie</v>
      </c>
      <c r="N7" s="261"/>
      <c r="O7" s="261"/>
      <c r="P7" s="261"/>
      <c r="Q7" s="261"/>
      <c r="R7" s="261"/>
      <c r="S7" s="261"/>
      <c r="T7" s="261"/>
      <c r="U7" s="261"/>
      <c r="V7" s="262"/>
    </row>
    <row r="8" spans="1:22" ht="58.5" customHeight="1">
      <c r="A8" s="94"/>
      <c r="B8" s="223" t="s">
        <v>73</v>
      </c>
      <c r="C8" s="224"/>
      <c r="D8" s="224"/>
      <c r="E8" s="259" t="str">
        <f>VLOOKUP('Ocena na podst. danych'!$C$1,[1]Sheet1!$B$2:$AZ$62,23,FALSE)</f>
        <v xml:space="preserve">Międzynarodowa konwencja o zapobieganiu zanieczyszczaniu morza przez statki wraz z Protokołem uzupełniającym do konwencji z 1997 r. (Dz. U. z 2005 r. Nr 202, poz. 1679)
</v>
      </c>
      <c r="F8" s="240"/>
      <c r="G8" s="240"/>
      <c r="H8" s="240"/>
      <c r="I8" s="240"/>
      <c r="J8" s="240"/>
      <c r="K8" s="240"/>
      <c r="L8" s="240"/>
      <c r="M8" s="240"/>
      <c r="N8" s="240"/>
      <c r="O8" s="240"/>
      <c r="P8" s="240"/>
      <c r="Q8" s="240"/>
      <c r="R8" s="240"/>
      <c r="S8" s="240"/>
      <c r="T8" s="240"/>
      <c r="U8" s="240"/>
      <c r="V8" s="241"/>
    </row>
    <row r="9" spans="1:22" ht="34.5" customHeight="1">
      <c r="A9" s="94"/>
      <c r="B9" s="223" t="s">
        <v>74</v>
      </c>
      <c r="C9" s="224"/>
      <c r="D9" s="224"/>
      <c r="E9" s="259" t="str">
        <f>VLOOKUP('Ocena na podst. danych'!$C$1,[1]Sheet1!$B$2:$AZ$62,24,FALSE)</f>
        <v xml:space="preserve">Złożenie wraz z pozostałymi krajami bałtyckimi notyfikacji do IMO o gotowości portów do przyjmowania ścieków ze statków pasażerskich
</v>
      </c>
      <c r="F9" s="240"/>
      <c r="G9" s="240"/>
      <c r="H9" s="240"/>
      <c r="I9" s="240"/>
      <c r="J9" s="240"/>
      <c r="K9" s="240"/>
      <c r="L9" s="240"/>
      <c r="M9" s="240"/>
      <c r="N9" s="240"/>
      <c r="O9" s="240"/>
      <c r="P9" s="240"/>
      <c r="Q9" s="240"/>
      <c r="R9" s="240"/>
      <c r="S9" s="240"/>
      <c r="T9" s="240"/>
      <c r="U9" s="240"/>
      <c r="V9" s="241"/>
    </row>
    <row r="10" spans="1:22" ht="34.5" customHeight="1">
      <c r="A10" s="94"/>
      <c r="B10" s="223" t="s">
        <v>75</v>
      </c>
      <c r="C10" s="224"/>
      <c r="D10" s="224"/>
      <c r="E10" s="259" t="str">
        <f>VLOOKUP('Ocena na podst. danych'!$C$1,[1]Sheet1!$B$2:$AZ$62,25,FALSE)</f>
        <v xml:space="preserve">Od 2019 r. statki nowobudowane. 
Od 2021 r. statki inne niż nowobudowane
</v>
      </c>
      <c r="F10" s="240"/>
      <c r="G10" s="240"/>
      <c r="H10" s="240"/>
      <c r="I10" s="240"/>
      <c r="J10" s="240"/>
      <c r="K10" s="240"/>
      <c r="L10" s="240"/>
      <c r="M10" s="240"/>
      <c r="N10" s="240"/>
      <c r="O10" s="240"/>
      <c r="P10" s="240"/>
      <c r="Q10" s="240"/>
      <c r="R10" s="240"/>
      <c r="S10" s="240"/>
      <c r="T10" s="240"/>
      <c r="U10" s="240"/>
      <c r="V10" s="241"/>
    </row>
    <row r="11" spans="1:22" ht="34.5" customHeight="1">
      <c r="A11" s="94"/>
      <c r="B11" s="223" t="s">
        <v>76</v>
      </c>
      <c r="C11" s="224"/>
      <c r="D11" s="224"/>
      <c r="E11" s="259" t="str">
        <f>VLOOKUP('Ocena na podst. danych'!$C$1,[1]Sheet1!$B$2:$AZ$62,17,FALSE)</f>
        <v xml:space="preserve">Rozwój infrastruktury portowej służącej do odbioru ścieków sanitarnych ze statków pasażerskich w portach. Zmiana klasyfikacji ścieków ze statków w prawie polskim.
</v>
      </c>
      <c r="F11" s="240"/>
      <c r="G11" s="240"/>
      <c r="H11" s="240"/>
      <c r="I11" s="240"/>
      <c r="J11" s="240"/>
      <c r="K11" s="240"/>
      <c r="L11" s="240"/>
      <c r="M11" s="240"/>
      <c r="N11" s="240"/>
      <c r="O11" s="240"/>
      <c r="P11" s="240"/>
      <c r="Q11" s="240"/>
      <c r="R11" s="240"/>
      <c r="S11" s="240"/>
      <c r="T11" s="240"/>
      <c r="U11" s="240"/>
      <c r="V11" s="241"/>
    </row>
    <row r="12" spans="1:22" ht="60.75" customHeight="1">
      <c r="A12" s="94"/>
      <c r="B12" s="223" t="s">
        <v>77</v>
      </c>
      <c r="C12" s="224"/>
      <c r="D12" s="224"/>
      <c r="E12" s="259" t="str">
        <f>VLOOKUP('Ocena na podst. danych'!$C$1,[1]Sheet1!$B$2:$AZ$62,31,FALSE)</f>
        <v>Minister właściwy ds. gospodarki morskiej/Urzędy Morskie/Zarządy Portów</v>
      </c>
      <c r="F12" s="240"/>
      <c r="G12" s="240"/>
      <c r="H12" s="240"/>
      <c r="I12" s="240"/>
      <c r="J12" s="240"/>
      <c r="K12" s="240"/>
      <c r="L12" s="240"/>
      <c r="M12" s="240"/>
      <c r="N12" s="240"/>
      <c r="O12" s="240"/>
      <c r="P12" s="240"/>
      <c r="Q12" s="240"/>
      <c r="R12" s="240"/>
      <c r="S12" s="240"/>
      <c r="T12" s="240"/>
      <c r="U12" s="240"/>
      <c r="V12" s="241"/>
    </row>
    <row r="13" spans="1:22" ht="76.5" customHeight="1">
      <c r="A13" s="94"/>
      <c r="B13" s="298" t="s">
        <v>157</v>
      </c>
      <c r="C13" s="299"/>
      <c r="D13" s="300"/>
      <c r="E13" s="259" t="str">
        <f>VLOOKUP($E$5,[1]Sheet1!$B$2:$AZ$62,37,FALSE)</f>
        <v>Działanie koordynowane regionalnie w ramach konwencji o ochronie środowiska morskiego obszaru Morza Bałtyckiego (HELCOM, Helsinki 09.04.1992).</v>
      </c>
      <c r="F13" s="301"/>
      <c r="G13" s="301"/>
      <c r="H13" s="301"/>
      <c r="I13" s="301"/>
      <c r="J13" s="301"/>
      <c r="K13" s="301"/>
      <c r="L13" s="301"/>
      <c r="M13" s="301"/>
      <c r="N13" s="301"/>
      <c r="O13" s="301"/>
      <c r="P13" s="301"/>
      <c r="Q13" s="301"/>
      <c r="R13" s="301"/>
      <c r="S13" s="301"/>
      <c r="T13" s="301"/>
      <c r="U13" s="301"/>
      <c r="V13" s="302"/>
    </row>
    <row r="14" spans="1:22" ht="34.5" customHeight="1">
      <c r="A14" s="94"/>
      <c r="B14" s="223" t="s">
        <v>78</v>
      </c>
      <c r="C14" s="224"/>
      <c r="D14" s="224"/>
      <c r="E14" s="239">
        <f>ROUND(VLOOKUP('Ocena na podst. danych'!$C$1,[1]Sheet1!$B$2:$AZ$62,33,FALSE),-3)</f>
        <v>50320000</v>
      </c>
      <c r="F14" s="240"/>
      <c r="G14" s="240"/>
      <c r="H14" s="240"/>
      <c r="I14" s="240"/>
      <c r="J14" s="240"/>
      <c r="K14" s="240"/>
      <c r="L14" s="240"/>
      <c r="M14" s="240"/>
      <c r="N14" s="240"/>
      <c r="O14" s="240"/>
      <c r="P14" s="240"/>
      <c r="Q14" s="240"/>
      <c r="R14" s="240"/>
      <c r="S14" s="240"/>
      <c r="T14" s="240"/>
      <c r="U14" s="240"/>
      <c r="V14" s="241"/>
    </row>
    <row r="15" spans="1:22" ht="46.5" customHeight="1" thickBot="1">
      <c r="A15" s="94"/>
      <c r="B15" s="225" t="s">
        <v>79</v>
      </c>
      <c r="C15" s="226"/>
      <c r="D15" s="226"/>
      <c r="E15" s="242" t="str">
        <f>VLOOKUP('Ocena na podst. danych'!$C$1,[1]Sheet1!$B$2:$AZ$62,36,FALSE)</f>
        <v xml:space="preserve">Koszty działań prawnych w ramach bieżących działań Ministra właściwego ds. Gospodarki Morskiej. Źródła finansowania związane z realizacją inwestycji konieczne do określenia.
</v>
      </c>
      <c r="F15" s="243"/>
      <c r="G15" s="243"/>
      <c r="H15" s="243"/>
      <c r="I15" s="243"/>
      <c r="J15" s="243"/>
      <c r="K15" s="243"/>
      <c r="L15" s="243"/>
      <c r="M15" s="243"/>
      <c r="N15" s="243"/>
      <c r="O15" s="243"/>
      <c r="P15" s="243"/>
      <c r="Q15" s="243"/>
      <c r="R15" s="243"/>
      <c r="S15" s="243"/>
      <c r="T15" s="243"/>
      <c r="U15" s="243"/>
      <c r="V15" s="244"/>
    </row>
    <row r="16" spans="1:22" ht="15.75" customHeight="1" thickBot="1">
      <c r="A16" s="94"/>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29" t="s">
        <v>65</v>
      </c>
      <c r="C17" s="230"/>
      <c r="D17" s="230"/>
      <c r="E17" s="230"/>
      <c r="F17" s="230"/>
      <c r="G17" s="230"/>
      <c r="H17" s="230"/>
      <c r="I17" s="230"/>
      <c r="J17" s="230"/>
      <c r="K17" s="230"/>
      <c r="L17" s="230"/>
      <c r="M17" s="230"/>
      <c r="N17" s="230"/>
      <c r="O17" s="230"/>
      <c r="P17" s="230"/>
      <c r="Q17" s="230"/>
      <c r="R17" s="230"/>
      <c r="S17" s="230"/>
      <c r="T17" s="230"/>
      <c r="U17" s="230"/>
      <c r="V17" s="231"/>
    </row>
    <row r="18" spans="1:22" ht="23.25" customHeight="1">
      <c r="A18" s="155" t="str">
        <f>VLOOKUP('Ocena na podst. danych'!$C$1,[1]Sheet1!$B$2:$AZ$62,2,FALSE)</f>
        <v>D5</v>
      </c>
      <c r="B18" s="254" t="s">
        <v>153</v>
      </c>
      <c r="C18" s="255"/>
      <c r="D18" s="255"/>
      <c r="E18" s="255"/>
      <c r="F18" s="255"/>
      <c r="G18" s="153"/>
      <c r="H18" s="153"/>
      <c r="I18" s="153"/>
      <c r="J18" s="153"/>
      <c r="K18" s="153"/>
      <c r="L18" s="153"/>
      <c r="M18" s="153"/>
      <c r="N18" s="153"/>
      <c r="O18" s="153"/>
      <c r="P18" s="153"/>
      <c r="Q18" s="153"/>
      <c r="R18" s="153"/>
      <c r="S18" s="153"/>
      <c r="T18" s="153"/>
      <c r="U18" s="153"/>
      <c r="V18" s="154"/>
    </row>
    <row r="19" spans="1:22" ht="74.25" hidden="1" customHeight="1" outlineLevel="1" thickBot="1">
      <c r="A19" s="94"/>
      <c r="B19" s="215" t="s">
        <v>66</v>
      </c>
      <c r="C19" s="216"/>
      <c r="D19" s="216"/>
      <c r="E19" s="245" t="s">
        <v>83</v>
      </c>
      <c r="F19" s="246"/>
      <c r="G19" s="246"/>
      <c r="H19" s="246"/>
      <c r="I19" s="246"/>
      <c r="J19" s="246"/>
      <c r="K19" s="246"/>
      <c r="L19" s="246"/>
      <c r="M19" s="246"/>
      <c r="N19" s="246"/>
      <c r="O19" s="246"/>
      <c r="P19" s="246"/>
      <c r="Q19" s="246"/>
      <c r="R19" s="246"/>
      <c r="S19" s="246"/>
      <c r="T19" s="246"/>
      <c r="U19" s="246"/>
      <c r="V19" s="247"/>
    </row>
    <row r="20" spans="1:22" ht="46.5" hidden="1" customHeight="1" outlineLevel="1">
      <c r="A20" s="94"/>
      <c r="B20" s="200" t="s">
        <v>81</v>
      </c>
      <c r="C20" s="201"/>
      <c r="D20" s="202"/>
      <c r="E20" s="220" t="s">
        <v>84</v>
      </c>
      <c r="F20" s="221"/>
      <c r="G20" s="221"/>
      <c r="H20" s="221"/>
      <c r="I20" s="221"/>
      <c r="J20" s="221"/>
      <c r="K20" s="221"/>
      <c r="L20" s="221"/>
      <c r="M20" s="221"/>
      <c r="N20" s="221"/>
      <c r="O20" s="221"/>
      <c r="P20" s="221"/>
      <c r="Q20" s="221"/>
      <c r="R20" s="221"/>
      <c r="S20" s="221"/>
      <c r="T20" s="221"/>
      <c r="U20" s="221"/>
      <c r="V20" s="222"/>
    </row>
    <row r="21" spans="1:22" ht="52.5" hidden="1" customHeight="1" outlineLevel="1">
      <c r="A21" s="94"/>
      <c r="B21" s="227" t="s">
        <v>82</v>
      </c>
      <c r="C21" s="228"/>
      <c r="D21" s="228"/>
      <c r="E21" s="248" t="s">
        <v>102</v>
      </c>
      <c r="F21" s="249"/>
      <c r="G21" s="249"/>
      <c r="H21" s="249"/>
      <c r="I21" s="249"/>
      <c r="J21" s="249"/>
      <c r="K21" s="249"/>
      <c r="L21" s="249"/>
      <c r="M21" s="249"/>
      <c r="N21" s="249"/>
      <c r="O21" s="249"/>
      <c r="P21" s="249"/>
      <c r="Q21" s="249"/>
      <c r="R21" s="249"/>
      <c r="S21" s="249"/>
      <c r="T21" s="249"/>
      <c r="U21" s="249"/>
      <c r="V21" s="250"/>
    </row>
    <row r="22" spans="1:22" ht="43.5" hidden="1" customHeight="1" outlineLevel="1">
      <c r="A22" s="94"/>
      <c r="B22" s="233" t="s">
        <v>67</v>
      </c>
      <c r="C22" s="234"/>
      <c r="D22" s="234"/>
      <c r="E22" s="251" t="s">
        <v>85</v>
      </c>
      <c r="F22" s="252"/>
      <c r="G22" s="252"/>
      <c r="H22" s="252"/>
      <c r="I22" s="252"/>
      <c r="J22" s="252"/>
      <c r="K22" s="252"/>
      <c r="L22" s="252"/>
      <c r="M22" s="252"/>
      <c r="N22" s="252"/>
      <c r="O22" s="252"/>
      <c r="P22" s="252"/>
      <c r="Q22" s="252"/>
      <c r="R22" s="252"/>
      <c r="S22" s="252"/>
      <c r="T22" s="252"/>
      <c r="U22" s="252"/>
      <c r="V22" s="253"/>
    </row>
    <row r="23" spans="1:22" ht="17.25" hidden="1" customHeight="1" outlineLevel="1">
      <c r="A23" s="94"/>
      <c r="B23" s="235"/>
      <c r="C23" s="236"/>
      <c r="D23" s="236"/>
      <c r="E23" s="89" t="s">
        <v>87</v>
      </c>
      <c r="F23" s="203" t="s">
        <v>97</v>
      </c>
      <c r="G23" s="203"/>
      <c r="H23" s="203"/>
      <c r="I23" s="203"/>
      <c r="J23" s="203"/>
      <c r="K23" s="203" t="s">
        <v>98</v>
      </c>
      <c r="L23" s="205"/>
      <c r="M23" s="58"/>
      <c r="N23" s="66"/>
      <c r="O23" s="66"/>
      <c r="P23" s="66"/>
      <c r="Q23" s="66"/>
      <c r="R23" s="66"/>
      <c r="S23" s="66"/>
      <c r="T23" s="66"/>
      <c r="U23" s="66"/>
      <c r="V23" s="59"/>
    </row>
    <row r="24" spans="1:22" ht="17.25" hidden="1" customHeight="1" outlineLevel="1">
      <c r="A24" s="94"/>
      <c r="B24" s="235"/>
      <c r="C24" s="236"/>
      <c r="D24" s="236"/>
      <c r="E24" s="90">
        <v>27</v>
      </c>
      <c r="F24" s="204" t="s">
        <v>90</v>
      </c>
      <c r="G24" s="204"/>
      <c r="H24" s="204"/>
      <c r="I24" s="204"/>
      <c r="J24" s="204"/>
      <c r="K24" s="206" t="s">
        <v>100</v>
      </c>
      <c r="L24" s="207"/>
      <c r="M24" s="58"/>
      <c r="N24" s="66"/>
      <c r="O24" s="66"/>
      <c r="P24" s="66"/>
      <c r="Q24" s="66"/>
      <c r="R24" s="66"/>
      <c r="S24" s="66"/>
      <c r="T24" s="66"/>
      <c r="U24" s="66"/>
      <c r="V24" s="59"/>
    </row>
    <row r="25" spans="1:22" ht="17.25" hidden="1" customHeight="1" outlineLevel="1">
      <c r="A25" s="94"/>
      <c r="B25" s="235"/>
      <c r="C25" s="236"/>
      <c r="D25" s="236"/>
      <c r="E25" s="90">
        <v>33</v>
      </c>
      <c r="F25" s="204" t="s">
        <v>91</v>
      </c>
      <c r="G25" s="204"/>
      <c r="H25" s="204"/>
      <c r="I25" s="204"/>
      <c r="J25" s="204"/>
      <c r="K25" s="206" t="s">
        <v>100</v>
      </c>
      <c r="L25" s="207"/>
      <c r="M25" s="58"/>
      <c r="N25" s="66"/>
      <c r="O25" s="66"/>
      <c r="P25" s="66"/>
      <c r="Q25" s="66"/>
      <c r="R25" s="66"/>
      <c r="S25" s="66"/>
      <c r="T25" s="66"/>
      <c r="U25" s="66"/>
      <c r="V25" s="59"/>
    </row>
    <row r="26" spans="1:22" ht="17.25" hidden="1" customHeight="1" outlineLevel="1">
      <c r="A26" s="94"/>
      <c r="B26" s="235"/>
      <c r="C26" s="236"/>
      <c r="D26" s="236"/>
      <c r="E26" s="90">
        <v>35</v>
      </c>
      <c r="F26" s="204" t="s">
        <v>92</v>
      </c>
      <c r="G26" s="204"/>
      <c r="H26" s="204"/>
      <c r="I26" s="204"/>
      <c r="J26" s="204"/>
      <c r="K26" s="206" t="s">
        <v>100</v>
      </c>
      <c r="L26" s="207"/>
      <c r="M26" s="58"/>
      <c r="N26" s="66"/>
      <c r="O26" s="66"/>
      <c r="P26" s="66"/>
      <c r="Q26" s="66"/>
      <c r="R26" s="66"/>
      <c r="S26" s="66"/>
      <c r="T26" s="66"/>
      <c r="U26" s="66"/>
      <c r="V26" s="59"/>
    </row>
    <row r="27" spans="1:22" ht="17.25" hidden="1" customHeight="1" outlineLevel="1">
      <c r="A27" s="94"/>
      <c r="B27" s="235"/>
      <c r="C27" s="236"/>
      <c r="D27" s="236"/>
      <c r="E27" s="90" t="s">
        <v>88</v>
      </c>
      <c r="F27" s="204" t="s">
        <v>93</v>
      </c>
      <c r="G27" s="204"/>
      <c r="H27" s="204"/>
      <c r="I27" s="204"/>
      <c r="J27" s="204"/>
      <c r="K27" s="206" t="s">
        <v>100</v>
      </c>
      <c r="L27" s="207"/>
      <c r="M27" s="58"/>
      <c r="N27" s="66"/>
      <c r="O27" s="66"/>
      <c r="P27" s="66"/>
      <c r="Q27" s="66"/>
      <c r="R27" s="66"/>
      <c r="S27" s="66"/>
      <c r="T27" s="66"/>
      <c r="U27" s="66"/>
      <c r="V27" s="59"/>
    </row>
    <row r="28" spans="1:22" ht="17.25" hidden="1" customHeight="1" outlineLevel="1">
      <c r="A28" s="94"/>
      <c r="B28" s="235"/>
      <c r="C28" s="236"/>
      <c r="D28" s="236"/>
      <c r="E28" s="90">
        <v>36</v>
      </c>
      <c r="F28" s="204" t="s">
        <v>94</v>
      </c>
      <c r="G28" s="204"/>
      <c r="H28" s="204"/>
      <c r="I28" s="204"/>
      <c r="J28" s="204"/>
      <c r="K28" s="206" t="s">
        <v>100</v>
      </c>
      <c r="L28" s="207"/>
      <c r="M28" s="58"/>
      <c r="N28" s="66"/>
      <c r="O28" s="66"/>
      <c r="P28" s="66"/>
      <c r="Q28" s="66"/>
      <c r="R28" s="66"/>
      <c r="S28" s="66"/>
      <c r="T28" s="66"/>
      <c r="U28" s="66"/>
      <c r="V28" s="59"/>
    </row>
    <row r="29" spans="1:22" ht="17.25" hidden="1" customHeight="1" outlineLevel="1">
      <c r="A29" s="94"/>
      <c r="B29" s="235"/>
      <c r="C29" s="236"/>
      <c r="D29" s="236"/>
      <c r="E29" s="90">
        <v>38</v>
      </c>
      <c r="F29" s="204" t="s">
        <v>95</v>
      </c>
      <c r="G29" s="204"/>
      <c r="H29" s="204"/>
      <c r="I29" s="204"/>
      <c r="J29" s="204"/>
      <c r="K29" s="206" t="s">
        <v>100</v>
      </c>
      <c r="L29" s="207"/>
      <c r="M29" s="58"/>
      <c r="N29" s="66"/>
      <c r="O29" s="66"/>
      <c r="P29" s="66"/>
      <c r="Q29" s="66"/>
      <c r="R29" s="66"/>
      <c r="S29" s="66"/>
      <c r="T29" s="66"/>
      <c r="U29" s="66"/>
      <c r="V29" s="59"/>
    </row>
    <row r="30" spans="1:22" ht="17.25" hidden="1" customHeight="1" outlineLevel="1">
      <c r="A30" s="94"/>
      <c r="B30" s="235"/>
      <c r="C30" s="236"/>
      <c r="D30" s="236"/>
      <c r="E30" s="90" t="s">
        <v>89</v>
      </c>
      <c r="F30" s="204" t="s">
        <v>96</v>
      </c>
      <c r="G30" s="204"/>
      <c r="H30" s="204"/>
      <c r="I30" s="204"/>
      <c r="J30" s="204"/>
      <c r="K30" s="206" t="s">
        <v>100</v>
      </c>
      <c r="L30" s="207"/>
      <c r="M30" s="58"/>
      <c r="N30" s="66"/>
      <c r="O30" s="66"/>
      <c r="P30" s="66"/>
      <c r="Q30" s="66"/>
      <c r="R30" s="66"/>
      <c r="S30" s="66"/>
      <c r="T30" s="66"/>
      <c r="U30" s="66"/>
      <c r="V30" s="59"/>
    </row>
    <row r="31" spans="1:22" ht="17.25" hidden="1" customHeight="1" outlineLevel="1">
      <c r="A31" s="94"/>
      <c r="B31" s="237"/>
      <c r="C31" s="238"/>
      <c r="D31" s="238"/>
      <c r="E31" s="91">
        <v>62</v>
      </c>
      <c r="F31" s="232" t="s">
        <v>99</v>
      </c>
      <c r="G31" s="232"/>
      <c r="H31" s="232"/>
      <c r="I31" s="232"/>
      <c r="J31" s="232"/>
      <c r="K31" s="206" t="s">
        <v>100</v>
      </c>
      <c r="L31" s="207"/>
      <c r="M31" s="60"/>
      <c r="N31" s="61"/>
      <c r="O31" s="61"/>
      <c r="P31" s="61"/>
      <c r="Q31" s="61"/>
      <c r="R31" s="61"/>
      <c r="S31" s="61"/>
      <c r="T31" s="61"/>
      <c r="U31" s="61"/>
      <c r="V31" s="62"/>
    </row>
    <row r="32" spans="1:22" ht="31.5" hidden="1" customHeight="1" outlineLevel="1">
      <c r="A32" s="94"/>
      <c r="B32" s="227" t="s">
        <v>68</v>
      </c>
      <c r="C32" s="228"/>
      <c r="D32" s="228"/>
      <c r="E32" s="248" t="s">
        <v>101</v>
      </c>
      <c r="F32" s="249"/>
      <c r="G32" s="249"/>
      <c r="H32" s="249"/>
      <c r="I32" s="249"/>
      <c r="J32" s="249"/>
      <c r="K32" s="249"/>
      <c r="L32" s="249"/>
      <c r="M32" s="249"/>
      <c r="N32" s="249"/>
      <c r="O32" s="249"/>
      <c r="P32" s="249"/>
      <c r="Q32" s="249"/>
      <c r="R32" s="249"/>
      <c r="S32" s="249"/>
      <c r="T32" s="249"/>
      <c r="U32" s="249"/>
      <c r="V32" s="250"/>
    </row>
    <row r="33" spans="1:22" ht="59.25" hidden="1" customHeight="1" outlineLevel="1" thickBot="1">
      <c r="A33" s="94"/>
      <c r="B33" s="208" t="s">
        <v>69</v>
      </c>
      <c r="C33" s="209"/>
      <c r="D33" s="209"/>
      <c r="E33" s="195" t="s">
        <v>86</v>
      </c>
      <c r="F33" s="196"/>
      <c r="G33" s="196"/>
      <c r="H33" s="196"/>
      <c r="I33" s="196"/>
      <c r="J33" s="196"/>
      <c r="K33" s="196"/>
      <c r="L33" s="196"/>
      <c r="M33" s="196"/>
      <c r="N33" s="196"/>
      <c r="O33" s="196"/>
      <c r="P33" s="196"/>
      <c r="Q33" s="196"/>
      <c r="R33" s="196"/>
      <c r="S33" s="196"/>
      <c r="T33" s="196"/>
      <c r="U33" s="196"/>
      <c r="V33" s="197"/>
    </row>
    <row r="34" spans="1:22" hidden="1" collapsed="1">
      <c r="A34" s="94"/>
      <c r="B34" s="94"/>
      <c r="C34" s="94"/>
      <c r="D34" s="94"/>
      <c r="E34" s="198"/>
      <c r="F34" s="199"/>
      <c r="G34" s="199"/>
      <c r="H34" s="199"/>
      <c r="I34" s="199"/>
      <c r="J34" s="199"/>
      <c r="K34" s="199"/>
      <c r="L34" s="199"/>
      <c r="M34" s="199"/>
      <c r="N34" s="199"/>
      <c r="O34" s="199"/>
      <c r="P34" s="199"/>
      <c r="Q34" s="199"/>
      <c r="R34" s="199"/>
      <c r="S34" s="199"/>
      <c r="T34" s="199"/>
      <c r="U34" s="199"/>
      <c r="V34" s="199"/>
    </row>
    <row r="35" spans="1:22" ht="74.25" hidden="1" customHeight="1" outlineLevel="1" thickBot="1">
      <c r="A35" s="94"/>
      <c r="B35" s="215" t="s">
        <v>66</v>
      </c>
      <c r="C35" s="216"/>
      <c r="D35" s="216"/>
      <c r="E35" s="217" t="s">
        <v>103</v>
      </c>
      <c r="F35" s="218"/>
      <c r="G35" s="218"/>
      <c r="H35" s="218"/>
      <c r="I35" s="218"/>
      <c r="J35" s="218"/>
      <c r="K35" s="218"/>
      <c r="L35" s="218"/>
      <c r="M35" s="218"/>
      <c r="N35" s="218"/>
      <c r="O35" s="218"/>
      <c r="P35" s="218"/>
      <c r="Q35" s="218"/>
      <c r="R35" s="218"/>
      <c r="S35" s="218"/>
      <c r="T35" s="218"/>
      <c r="U35" s="218"/>
      <c r="V35" s="219"/>
    </row>
    <row r="36" spans="1:22" ht="46.5" hidden="1" customHeight="1" outlineLevel="1">
      <c r="A36" s="94"/>
      <c r="B36" s="200" t="s">
        <v>81</v>
      </c>
      <c r="C36" s="201"/>
      <c r="D36" s="202"/>
      <c r="E36" s="220" t="s">
        <v>104</v>
      </c>
      <c r="F36" s="221"/>
      <c r="G36" s="221"/>
      <c r="H36" s="221"/>
      <c r="I36" s="221"/>
      <c r="J36" s="221"/>
      <c r="K36" s="221"/>
      <c r="L36" s="221"/>
      <c r="M36" s="221"/>
      <c r="N36" s="221"/>
      <c r="O36" s="221"/>
      <c r="P36" s="221"/>
      <c r="Q36" s="221"/>
      <c r="R36" s="221"/>
      <c r="S36" s="221"/>
      <c r="T36" s="221"/>
      <c r="U36" s="221"/>
      <c r="V36" s="222"/>
    </row>
    <row r="37" spans="1:22" ht="105.75" hidden="1" customHeight="1" outlineLevel="1">
      <c r="A37" s="94"/>
      <c r="B37" s="227" t="s">
        <v>82</v>
      </c>
      <c r="C37" s="228"/>
      <c r="D37" s="228"/>
      <c r="E37" s="248" t="s">
        <v>105</v>
      </c>
      <c r="F37" s="277"/>
      <c r="G37" s="277"/>
      <c r="H37" s="277"/>
      <c r="I37" s="277"/>
      <c r="J37" s="277"/>
      <c r="K37" s="277"/>
      <c r="L37" s="277"/>
      <c r="M37" s="277"/>
      <c r="N37" s="277"/>
      <c r="O37" s="277"/>
      <c r="P37" s="277"/>
      <c r="Q37" s="277"/>
      <c r="R37" s="277"/>
      <c r="S37" s="277"/>
      <c r="T37" s="277"/>
      <c r="U37" s="277"/>
      <c r="V37" s="278"/>
    </row>
    <row r="38" spans="1:22" ht="43.5" hidden="1" customHeight="1" outlineLevel="1">
      <c r="A38" s="94"/>
      <c r="B38" s="233" t="s">
        <v>67</v>
      </c>
      <c r="C38" s="234"/>
      <c r="D38" s="234"/>
      <c r="E38" s="251" t="s">
        <v>85</v>
      </c>
      <c r="F38" s="252"/>
      <c r="G38" s="252"/>
      <c r="H38" s="252"/>
      <c r="I38" s="252"/>
      <c r="J38" s="252"/>
      <c r="K38" s="252"/>
      <c r="L38" s="252"/>
      <c r="M38" s="252"/>
      <c r="N38" s="252"/>
      <c r="O38" s="252"/>
      <c r="P38" s="252"/>
      <c r="Q38" s="252"/>
      <c r="R38" s="252"/>
      <c r="S38" s="252"/>
      <c r="T38" s="252"/>
      <c r="U38" s="252"/>
      <c r="V38" s="253"/>
    </row>
    <row r="39" spans="1:22" ht="17.25" hidden="1" customHeight="1" outlineLevel="1">
      <c r="A39" s="94"/>
      <c r="B39" s="235"/>
      <c r="C39" s="236"/>
      <c r="D39" s="236"/>
      <c r="E39" s="89" t="s">
        <v>87</v>
      </c>
      <c r="F39" s="203" t="s">
        <v>97</v>
      </c>
      <c r="G39" s="203"/>
      <c r="H39" s="203"/>
      <c r="I39" s="203"/>
      <c r="J39" s="203"/>
      <c r="K39" s="203" t="s">
        <v>98</v>
      </c>
      <c r="L39" s="205"/>
      <c r="M39" s="58"/>
      <c r="N39" s="120"/>
      <c r="O39" s="120"/>
      <c r="P39" s="120"/>
      <c r="Q39" s="120"/>
      <c r="R39" s="120"/>
      <c r="S39" s="120"/>
      <c r="T39" s="120"/>
      <c r="U39" s="120"/>
      <c r="V39" s="59"/>
    </row>
    <row r="40" spans="1:22" ht="17.25" hidden="1" customHeight="1" outlineLevel="1">
      <c r="A40" s="94"/>
      <c r="B40" s="235"/>
      <c r="C40" s="236"/>
      <c r="D40" s="236"/>
      <c r="E40" s="90">
        <v>27</v>
      </c>
      <c r="F40" s="204" t="s">
        <v>90</v>
      </c>
      <c r="G40" s="204"/>
      <c r="H40" s="204"/>
      <c r="I40" s="204"/>
      <c r="J40" s="204"/>
      <c r="K40" s="284" t="s">
        <v>106</v>
      </c>
      <c r="L40" s="285"/>
      <c r="M40" s="122"/>
      <c r="N40" s="123"/>
      <c r="O40" s="123"/>
      <c r="P40" s="120"/>
      <c r="Q40" s="120"/>
      <c r="R40" s="120"/>
      <c r="S40" s="120"/>
      <c r="T40" s="120"/>
      <c r="U40" s="120"/>
      <c r="V40" s="59"/>
    </row>
    <row r="41" spans="1:22" ht="17.25" hidden="1" customHeight="1" outlineLevel="1">
      <c r="A41" s="94"/>
      <c r="B41" s="235"/>
      <c r="C41" s="236"/>
      <c r="D41" s="236"/>
      <c r="E41" s="90">
        <v>33</v>
      </c>
      <c r="F41" s="204" t="s">
        <v>91</v>
      </c>
      <c r="G41" s="204"/>
      <c r="H41" s="204"/>
      <c r="I41" s="204"/>
      <c r="J41" s="204"/>
      <c r="K41" s="284" t="s">
        <v>106</v>
      </c>
      <c r="L41" s="285"/>
      <c r="M41" s="122"/>
      <c r="N41" s="123"/>
      <c r="O41" s="123"/>
      <c r="P41" s="120"/>
      <c r="Q41" s="120"/>
      <c r="R41" s="120"/>
      <c r="S41" s="120"/>
      <c r="T41" s="120"/>
      <c r="U41" s="120"/>
      <c r="V41" s="59"/>
    </row>
    <row r="42" spans="1:22" ht="17.25" hidden="1" customHeight="1" outlineLevel="1">
      <c r="A42" s="94"/>
      <c r="B42" s="235"/>
      <c r="C42" s="236"/>
      <c r="D42" s="236"/>
      <c r="E42" s="90">
        <v>35</v>
      </c>
      <c r="F42" s="204" t="s">
        <v>92</v>
      </c>
      <c r="G42" s="204"/>
      <c r="H42" s="204"/>
      <c r="I42" s="204"/>
      <c r="J42" s="204"/>
      <c r="K42" s="284" t="s">
        <v>106</v>
      </c>
      <c r="L42" s="285"/>
      <c r="M42" s="122"/>
      <c r="N42" s="123"/>
      <c r="O42" s="123"/>
      <c r="P42" s="120"/>
      <c r="Q42" s="120"/>
      <c r="R42" s="120"/>
      <c r="S42" s="120"/>
      <c r="T42" s="120"/>
      <c r="U42" s="120"/>
      <c r="V42" s="59"/>
    </row>
    <row r="43" spans="1:22" ht="17.25" hidden="1" customHeight="1" outlineLevel="1">
      <c r="A43" s="94"/>
      <c r="B43" s="235"/>
      <c r="C43" s="236"/>
      <c r="D43" s="236"/>
      <c r="E43" s="90" t="s">
        <v>88</v>
      </c>
      <c r="F43" s="204" t="s">
        <v>93</v>
      </c>
      <c r="G43" s="204"/>
      <c r="H43" s="204"/>
      <c r="I43" s="204"/>
      <c r="J43" s="204"/>
      <c r="K43" s="284" t="s">
        <v>106</v>
      </c>
      <c r="L43" s="285"/>
      <c r="M43" s="58"/>
      <c r="N43" s="120"/>
      <c r="O43" s="120"/>
      <c r="P43" s="120"/>
      <c r="Q43" s="120"/>
      <c r="R43" s="120"/>
      <c r="S43" s="120"/>
      <c r="T43" s="120"/>
      <c r="U43" s="120"/>
      <c r="V43" s="59"/>
    </row>
    <row r="44" spans="1:22" ht="17.25" hidden="1" customHeight="1" outlineLevel="1">
      <c r="A44" s="94"/>
      <c r="B44" s="235"/>
      <c r="C44" s="236"/>
      <c r="D44" s="236"/>
      <c r="E44" s="90">
        <v>36</v>
      </c>
      <c r="F44" s="204" t="s">
        <v>94</v>
      </c>
      <c r="G44" s="204"/>
      <c r="H44" s="204"/>
      <c r="I44" s="204"/>
      <c r="J44" s="204"/>
      <c r="K44" s="284" t="s">
        <v>106</v>
      </c>
      <c r="L44" s="285"/>
      <c r="M44" s="58"/>
      <c r="N44" s="120"/>
      <c r="O44" s="120"/>
      <c r="P44" s="120"/>
      <c r="Q44" s="120"/>
      <c r="R44" s="120"/>
      <c r="S44" s="120"/>
      <c r="T44" s="120"/>
      <c r="U44" s="120"/>
      <c r="V44" s="59"/>
    </row>
    <row r="45" spans="1:22" ht="17.25" hidden="1" customHeight="1" outlineLevel="1">
      <c r="A45" s="94"/>
      <c r="B45" s="235"/>
      <c r="C45" s="236"/>
      <c r="D45" s="236"/>
      <c r="E45" s="90">
        <v>38</v>
      </c>
      <c r="F45" s="204" t="s">
        <v>95</v>
      </c>
      <c r="G45" s="204"/>
      <c r="H45" s="204"/>
      <c r="I45" s="204"/>
      <c r="J45" s="204"/>
      <c r="K45" s="284" t="s">
        <v>106</v>
      </c>
      <c r="L45" s="285"/>
      <c r="M45" s="58"/>
      <c r="N45" s="120"/>
      <c r="O45" s="120"/>
      <c r="P45" s="120"/>
      <c r="Q45" s="120"/>
      <c r="R45" s="120"/>
      <c r="S45" s="120"/>
      <c r="T45" s="120"/>
      <c r="U45" s="120"/>
      <c r="V45" s="59"/>
    </row>
    <row r="46" spans="1:22" ht="17.25" hidden="1" customHeight="1" outlineLevel="1">
      <c r="A46" s="94"/>
      <c r="B46" s="235"/>
      <c r="C46" s="236"/>
      <c r="D46" s="236"/>
      <c r="E46" s="90" t="s">
        <v>89</v>
      </c>
      <c r="F46" s="204" t="s">
        <v>96</v>
      </c>
      <c r="G46" s="204"/>
      <c r="H46" s="204"/>
      <c r="I46" s="204"/>
      <c r="J46" s="204"/>
      <c r="K46" s="284" t="s">
        <v>106</v>
      </c>
      <c r="L46" s="285"/>
      <c r="M46" s="58"/>
      <c r="N46" s="120"/>
      <c r="O46" s="120"/>
      <c r="P46" s="120"/>
      <c r="Q46" s="120"/>
      <c r="R46" s="120"/>
      <c r="S46" s="120"/>
      <c r="T46" s="120"/>
      <c r="U46" s="120"/>
      <c r="V46" s="59"/>
    </row>
    <row r="47" spans="1:22" ht="17.25" hidden="1" customHeight="1" outlineLevel="1">
      <c r="A47" s="94"/>
      <c r="B47" s="237"/>
      <c r="C47" s="238"/>
      <c r="D47" s="238"/>
      <c r="E47" s="91">
        <v>62</v>
      </c>
      <c r="F47" s="232" t="s">
        <v>99</v>
      </c>
      <c r="G47" s="232"/>
      <c r="H47" s="232"/>
      <c r="I47" s="232"/>
      <c r="J47" s="232"/>
      <c r="K47" s="286" t="s">
        <v>106</v>
      </c>
      <c r="L47" s="287"/>
      <c r="M47" s="60"/>
      <c r="N47" s="121"/>
      <c r="O47" s="121"/>
      <c r="P47" s="121"/>
      <c r="Q47" s="121"/>
      <c r="R47" s="121"/>
      <c r="S47" s="121"/>
      <c r="T47" s="121"/>
      <c r="U47" s="121"/>
      <c r="V47" s="62"/>
    </row>
    <row r="48" spans="1:22" ht="31.5" hidden="1" customHeight="1" outlineLevel="1">
      <c r="A48" s="94"/>
      <c r="B48" s="227" t="s">
        <v>68</v>
      </c>
      <c r="C48" s="228"/>
      <c r="D48" s="228"/>
      <c r="E48" s="288" t="s">
        <v>101</v>
      </c>
      <c r="F48" s="289"/>
      <c r="G48" s="289"/>
      <c r="H48" s="289"/>
      <c r="I48" s="289"/>
      <c r="J48" s="289"/>
      <c r="K48" s="289"/>
      <c r="L48" s="289"/>
      <c r="M48" s="249"/>
      <c r="N48" s="249"/>
      <c r="O48" s="249"/>
      <c r="P48" s="249"/>
      <c r="Q48" s="249"/>
      <c r="R48" s="249"/>
      <c r="S48" s="249"/>
      <c r="T48" s="249"/>
      <c r="U48" s="249"/>
      <c r="V48" s="250"/>
    </row>
    <row r="49" spans="1:22" ht="59.25" hidden="1" customHeight="1" outlineLevel="1" thickBot="1">
      <c r="A49" s="94"/>
      <c r="B49" s="208" t="s">
        <v>69</v>
      </c>
      <c r="C49" s="209"/>
      <c r="D49" s="209"/>
      <c r="E49" s="195" t="s">
        <v>86</v>
      </c>
      <c r="F49" s="196"/>
      <c r="G49" s="196"/>
      <c r="H49" s="196"/>
      <c r="I49" s="196"/>
      <c r="J49" s="196"/>
      <c r="K49" s="196"/>
      <c r="L49" s="196"/>
      <c r="M49" s="196"/>
      <c r="N49" s="196"/>
      <c r="O49" s="196"/>
      <c r="P49" s="196"/>
      <c r="Q49" s="196"/>
      <c r="R49" s="196"/>
      <c r="S49" s="196"/>
      <c r="T49" s="196"/>
      <c r="U49" s="196"/>
      <c r="V49" s="197"/>
    </row>
    <row r="50" spans="1:22" hidden="1" collapsed="1">
      <c r="A50" s="96"/>
      <c r="B50" s="96"/>
      <c r="C50" s="96"/>
      <c r="D50" s="96"/>
      <c r="E50" s="96"/>
      <c r="F50" s="96"/>
      <c r="G50" s="96"/>
      <c r="H50" s="96"/>
      <c r="I50" s="96"/>
      <c r="J50" s="96"/>
      <c r="K50" s="96"/>
      <c r="L50" s="96"/>
      <c r="M50" s="96"/>
      <c r="N50" s="96"/>
      <c r="O50" s="96"/>
      <c r="P50" s="96"/>
      <c r="Q50" s="96"/>
      <c r="R50" s="96"/>
      <c r="S50" s="96"/>
      <c r="T50" s="96"/>
      <c r="U50" s="96"/>
      <c r="V50" s="96"/>
    </row>
    <row r="51" spans="1:22" ht="74.25" hidden="1" customHeight="1" outlineLevel="1" thickBot="1">
      <c r="A51" s="94"/>
      <c r="B51" s="215" t="s">
        <v>66</v>
      </c>
      <c r="C51" s="216"/>
      <c r="D51" s="216"/>
      <c r="E51" s="217" t="s">
        <v>107</v>
      </c>
      <c r="F51" s="218"/>
      <c r="G51" s="218"/>
      <c r="H51" s="218"/>
      <c r="I51" s="218"/>
      <c r="J51" s="218"/>
      <c r="K51" s="218"/>
      <c r="L51" s="218"/>
      <c r="M51" s="218"/>
      <c r="N51" s="218"/>
      <c r="O51" s="218"/>
      <c r="P51" s="218"/>
      <c r="Q51" s="218"/>
      <c r="R51" s="218"/>
      <c r="S51" s="218"/>
      <c r="T51" s="218"/>
      <c r="U51" s="218"/>
      <c r="V51" s="219"/>
    </row>
    <row r="52" spans="1:22" ht="46.5" hidden="1" customHeight="1" outlineLevel="1">
      <c r="A52" s="94"/>
      <c r="B52" s="200" t="s">
        <v>81</v>
      </c>
      <c r="C52" s="201"/>
      <c r="D52" s="202"/>
      <c r="E52" s="220" t="s">
        <v>108</v>
      </c>
      <c r="F52" s="221"/>
      <c r="G52" s="221"/>
      <c r="H52" s="221"/>
      <c r="I52" s="221"/>
      <c r="J52" s="221"/>
      <c r="K52" s="221"/>
      <c r="L52" s="221"/>
      <c r="M52" s="221"/>
      <c r="N52" s="221"/>
      <c r="O52" s="221"/>
      <c r="P52" s="221"/>
      <c r="Q52" s="221"/>
      <c r="R52" s="221"/>
      <c r="S52" s="221"/>
      <c r="T52" s="221"/>
      <c r="U52" s="221"/>
      <c r="V52" s="222"/>
    </row>
    <row r="53" spans="1:22" ht="105.75" hidden="1" customHeight="1" outlineLevel="1">
      <c r="A53" s="94"/>
      <c r="B53" s="227" t="s">
        <v>82</v>
      </c>
      <c r="C53" s="228"/>
      <c r="D53" s="228"/>
      <c r="E53" s="248" t="s">
        <v>109</v>
      </c>
      <c r="F53" s="277"/>
      <c r="G53" s="277"/>
      <c r="H53" s="277"/>
      <c r="I53" s="277"/>
      <c r="J53" s="277"/>
      <c r="K53" s="277"/>
      <c r="L53" s="277"/>
      <c r="M53" s="277"/>
      <c r="N53" s="277"/>
      <c r="O53" s="277"/>
      <c r="P53" s="277"/>
      <c r="Q53" s="277"/>
      <c r="R53" s="277"/>
      <c r="S53" s="277"/>
      <c r="T53" s="277"/>
      <c r="U53" s="277"/>
      <c r="V53" s="278"/>
    </row>
    <row r="54" spans="1:22" ht="43.5" hidden="1" customHeight="1" outlineLevel="1">
      <c r="A54" s="94"/>
      <c r="B54" s="233" t="s">
        <v>67</v>
      </c>
      <c r="C54" s="234"/>
      <c r="D54" s="234"/>
      <c r="E54" s="251" t="s">
        <v>85</v>
      </c>
      <c r="F54" s="252"/>
      <c r="G54" s="252"/>
      <c r="H54" s="252"/>
      <c r="I54" s="252"/>
      <c r="J54" s="252"/>
      <c r="K54" s="252"/>
      <c r="L54" s="252"/>
      <c r="M54" s="252"/>
      <c r="N54" s="252"/>
      <c r="O54" s="252"/>
      <c r="P54" s="252"/>
      <c r="Q54" s="252"/>
      <c r="R54" s="252"/>
      <c r="S54" s="252"/>
      <c r="T54" s="252"/>
      <c r="U54" s="252"/>
      <c r="V54" s="253"/>
    </row>
    <row r="55" spans="1:22" ht="17.25" hidden="1" customHeight="1" outlineLevel="1">
      <c r="A55" s="94"/>
      <c r="B55" s="235"/>
      <c r="C55" s="236"/>
      <c r="D55" s="236"/>
      <c r="E55" s="89" t="s">
        <v>87</v>
      </c>
      <c r="F55" s="203" t="s">
        <v>97</v>
      </c>
      <c r="G55" s="203"/>
      <c r="H55" s="203"/>
      <c r="I55" s="203"/>
      <c r="J55" s="203"/>
      <c r="K55" s="203" t="s">
        <v>98</v>
      </c>
      <c r="L55" s="205"/>
      <c r="M55" s="58"/>
      <c r="N55" s="120"/>
      <c r="O55" s="120"/>
      <c r="P55" s="120"/>
      <c r="Q55" s="120"/>
      <c r="R55" s="120"/>
      <c r="S55" s="120"/>
      <c r="T55" s="120"/>
      <c r="U55" s="120"/>
      <c r="V55" s="59"/>
    </row>
    <row r="56" spans="1:22" ht="17.25" hidden="1" customHeight="1" outlineLevel="1">
      <c r="A56" s="94"/>
      <c r="B56" s="235"/>
      <c r="C56" s="236"/>
      <c r="D56" s="236"/>
      <c r="E56" s="90">
        <v>27</v>
      </c>
      <c r="F56" s="204" t="s">
        <v>90</v>
      </c>
      <c r="G56" s="204"/>
      <c r="H56" s="204"/>
      <c r="I56" s="204"/>
      <c r="J56" s="204"/>
      <c r="K56" s="206" t="s">
        <v>100</v>
      </c>
      <c r="L56" s="207"/>
      <c r="M56" s="58"/>
      <c r="N56" s="120"/>
      <c r="O56" s="120"/>
      <c r="P56" s="120"/>
      <c r="Q56" s="120"/>
      <c r="R56" s="120"/>
      <c r="S56" s="120"/>
      <c r="T56" s="120"/>
      <c r="U56" s="120"/>
      <c r="V56" s="59"/>
    </row>
    <row r="57" spans="1:22" ht="17.25" hidden="1" customHeight="1" outlineLevel="1">
      <c r="A57" s="94"/>
      <c r="B57" s="235"/>
      <c r="C57" s="236"/>
      <c r="D57" s="236"/>
      <c r="E57" s="90">
        <v>33</v>
      </c>
      <c r="F57" s="204" t="s">
        <v>91</v>
      </c>
      <c r="G57" s="204"/>
      <c r="H57" s="204"/>
      <c r="I57" s="204"/>
      <c r="J57" s="204"/>
      <c r="K57" s="206" t="s">
        <v>100</v>
      </c>
      <c r="L57" s="207"/>
      <c r="M57" s="58"/>
      <c r="N57" s="120"/>
      <c r="O57" s="120"/>
      <c r="P57" s="120"/>
      <c r="Q57" s="120"/>
      <c r="R57" s="120"/>
      <c r="S57" s="120"/>
      <c r="T57" s="120"/>
      <c r="U57" s="120"/>
      <c r="V57" s="59"/>
    </row>
    <row r="58" spans="1:22" ht="17.25" hidden="1" customHeight="1" outlineLevel="1">
      <c r="A58" s="94"/>
      <c r="B58" s="235"/>
      <c r="C58" s="236"/>
      <c r="D58" s="236"/>
      <c r="E58" s="90">
        <v>35</v>
      </c>
      <c r="F58" s="204" t="s">
        <v>92</v>
      </c>
      <c r="G58" s="204"/>
      <c r="H58" s="204"/>
      <c r="I58" s="204"/>
      <c r="J58" s="204"/>
      <c r="K58" s="206" t="s">
        <v>100</v>
      </c>
      <c r="L58" s="207"/>
      <c r="M58" s="58"/>
      <c r="N58" s="123"/>
      <c r="O58" s="123"/>
      <c r="P58" s="123"/>
      <c r="Q58" s="120"/>
      <c r="R58" s="120"/>
      <c r="S58" s="120"/>
      <c r="T58" s="120"/>
      <c r="U58" s="120"/>
      <c r="V58" s="59"/>
    </row>
    <row r="59" spans="1:22" ht="17.25" hidden="1" customHeight="1" outlineLevel="1">
      <c r="A59" s="94"/>
      <c r="B59" s="235"/>
      <c r="C59" s="236"/>
      <c r="D59" s="236"/>
      <c r="E59" s="90" t="s">
        <v>88</v>
      </c>
      <c r="F59" s="204" t="s">
        <v>93</v>
      </c>
      <c r="G59" s="204"/>
      <c r="H59" s="204"/>
      <c r="I59" s="204"/>
      <c r="J59" s="204"/>
      <c r="K59" s="206" t="s">
        <v>100</v>
      </c>
      <c r="L59" s="207"/>
      <c r="M59" s="58"/>
      <c r="N59" s="120"/>
      <c r="O59" s="120"/>
      <c r="P59" s="120"/>
      <c r="Q59" s="120"/>
      <c r="R59" s="120"/>
      <c r="S59" s="120"/>
      <c r="T59" s="120"/>
      <c r="U59" s="120"/>
      <c r="V59" s="59"/>
    </row>
    <row r="60" spans="1:22" ht="17.25" hidden="1" customHeight="1" outlineLevel="1">
      <c r="A60" s="94"/>
      <c r="B60" s="235"/>
      <c r="C60" s="236"/>
      <c r="D60" s="236"/>
      <c r="E60" s="90">
        <v>36</v>
      </c>
      <c r="F60" s="204" t="s">
        <v>94</v>
      </c>
      <c r="G60" s="204"/>
      <c r="H60" s="204"/>
      <c r="I60" s="204"/>
      <c r="J60" s="204"/>
      <c r="K60" s="206" t="s">
        <v>100</v>
      </c>
      <c r="L60" s="207"/>
      <c r="M60" s="58"/>
      <c r="N60" s="120"/>
      <c r="O60" s="120"/>
      <c r="P60" s="120"/>
      <c r="Q60" s="120"/>
      <c r="R60" s="120"/>
      <c r="S60" s="120"/>
      <c r="T60" s="120"/>
      <c r="U60" s="120"/>
      <c r="V60" s="59"/>
    </row>
    <row r="61" spans="1:22" ht="17.25" hidden="1" customHeight="1" outlineLevel="1">
      <c r="A61" s="94"/>
      <c r="B61" s="235"/>
      <c r="C61" s="236"/>
      <c r="D61" s="236"/>
      <c r="E61" s="90">
        <v>38</v>
      </c>
      <c r="F61" s="204" t="s">
        <v>95</v>
      </c>
      <c r="G61" s="204"/>
      <c r="H61" s="204"/>
      <c r="I61" s="204"/>
      <c r="J61" s="204"/>
      <c r="K61" s="206" t="s">
        <v>100</v>
      </c>
      <c r="L61" s="207"/>
      <c r="M61" s="58"/>
      <c r="N61" s="120"/>
      <c r="O61" s="120"/>
      <c r="P61" s="120"/>
      <c r="Q61" s="120"/>
      <c r="R61" s="120"/>
      <c r="S61" s="120"/>
      <c r="T61" s="120"/>
      <c r="U61" s="120"/>
      <c r="V61" s="59"/>
    </row>
    <row r="62" spans="1:22" ht="17.25" hidden="1" customHeight="1" outlineLevel="1">
      <c r="A62" s="94"/>
      <c r="B62" s="235"/>
      <c r="C62" s="236"/>
      <c r="D62" s="236"/>
      <c r="E62" s="90" t="s">
        <v>89</v>
      </c>
      <c r="F62" s="204" t="s">
        <v>96</v>
      </c>
      <c r="G62" s="204"/>
      <c r="H62" s="204"/>
      <c r="I62" s="204"/>
      <c r="J62" s="204"/>
      <c r="K62" s="206" t="s">
        <v>100</v>
      </c>
      <c r="L62" s="207"/>
      <c r="M62" s="58"/>
      <c r="N62" s="120"/>
      <c r="O62" s="120"/>
      <c r="P62" s="120"/>
      <c r="Q62" s="120"/>
      <c r="R62" s="120"/>
      <c r="S62" s="120"/>
      <c r="T62" s="120"/>
      <c r="U62" s="120"/>
      <c r="V62" s="59"/>
    </row>
    <row r="63" spans="1:22" ht="17.25" hidden="1" customHeight="1" outlineLevel="1">
      <c r="A63" s="94"/>
      <c r="B63" s="237"/>
      <c r="C63" s="238"/>
      <c r="D63" s="238"/>
      <c r="E63" s="91">
        <v>62</v>
      </c>
      <c r="F63" s="232" t="s">
        <v>99</v>
      </c>
      <c r="G63" s="232"/>
      <c r="H63" s="232"/>
      <c r="I63" s="232"/>
      <c r="J63" s="232"/>
      <c r="K63" s="206" t="s">
        <v>100</v>
      </c>
      <c r="L63" s="207"/>
      <c r="M63" s="60"/>
      <c r="N63" s="121"/>
      <c r="O63" s="121"/>
      <c r="P63" s="121"/>
      <c r="Q63" s="121"/>
      <c r="R63" s="121"/>
      <c r="S63" s="121"/>
      <c r="T63" s="121"/>
      <c r="U63" s="121"/>
      <c r="V63" s="62"/>
    </row>
    <row r="64" spans="1:22" ht="31.5" hidden="1" customHeight="1" outlineLevel="1">
      <c r="A64" s="94"/>
      <c r="B64" s="227" t="s">
        <v>68</v>
      </c>
      <c r="C64" s="228"/>
      <c r="D64" s="228"/>
      <c r="E64" s="248" t="s">
        <v>101</v>
      </c>
      <c r="F64" s="249"/>
      <c r="G64" s="249"/>
      <c r="H64" s="249"/>
      <c r="I64" s="249"/>
      <c r="J64" s="249"/>
      <c r="K64" s="249"/>
      <c r="L64" s="249"/>
      <c r="M64" s="249"/>
      <c r="N64" s="249"/>
      <c r="O64" s="249"/>
      <c r="P64" s="249"/>
      <c r="Q64" s="249"/>
      <c r="R64" s="249"/>
      <c r="S64" s="249"/>
      <c r="T64" s="249"/>
      <c r="U64" s="249"/>
      <c r="V64" s="250"/>
    </row>
    <row r="65" spans="1:22" ht="59.25" hidden="1" customHeight="1" outlineLevel="1" thickBot="1">
      <c r="A65" s="94"/>
      <c r="B65" s="208" t="s">
        <v>69</v>
      </c>
      <c r="C65" s="209"/>
      <c r="D65" s="209"/>
      <c r="E65" s="195" t="s">
        <v>86</v>
      </c>
      <c r="F65" s="196"/>
      <c r="G65" s="196"/>
      <c r="H65" s="196"/>
      <c r="I65" s="196"/>
      <c r="J65" s="196"/>
      <c r="K65" s="196"/>
      <c r="L65" s="196"/>
      <c r="M65" s="196"/>
      <c r="N65" s="196"/>
      <c r="O65" s="196"/>
      <c r="P65" s="196"/>
      <c r="Q65" s="196"/>
      <c r="R65" s="196"/>
      <c r="S65" s="196"/>
      <c r="T65" s="196"/>
      <c r="U65" s="196"/>
      <c r="V65" s="197"/>
    </row>
    <row r="66" spans="1:22" ht="14.25" hidden="1" customHeight="1" collapsed="1">
      <c r="A66" s="94"/>
      <c r="B66" s="124"/>
      <c r="C66" s="125"/>
      <c r="D66" s="125"/>
      <c r="E66" s="126"/>
      <c r="F66" s="120"/>
      <c r="G66" s="120"/>
      <c r="H66" s="120"/>
      <c r="I66" s="120"/>
      <c r="J66" s="120"/>
      <c r="K66" s="120"/>
      <c r="L66" s="120"/>
      <c r="M66" s="120"/>
      <c r="N66" s="120"/>
      <c r="O66" s="120"/>
      <c r="P66" s="120"/>
      <c r="Q66" s="120"/>
      <c r="R66" s="120"/>
      <c r="S66" s="120"/>
      <c r="T66" s="120"/>
      <c r="U66" s="120"/>
      <c r="V66" s="120"/>
    </row>
    <row r="67" spans="1:22" ht="74.25" hidden="1" customHeight="1" outlineLevel="1" thickBot="1">
      <c r="A67" s="94"/>
      <c r="B67" s="215" t="s">
        <v>66</v>
      </c>
      <c r="C67" s="216"/>
      <c r="D67" s="216"/>
      <c r="E67" s="217" t="s">
        <v>110</v>
      </c>
      <c r="F67" s="218"/>
      <c r="G67" s="218"/>
      <c r="H67" s="218"/>
      <c r="I67" s="218"/>
      <c r="J67" s="218"/>
      <c r="K67" s="218"/>
      <c r="L67" s="218"/>
      <c r="M67" s="218"/>
      <c r="N67" s="218"/>
      <c r="O67" s="218"/>
      <c r="P67" s="218"/>
      <c r="Q67" s="218"/>
      <c r="R67" s="218"/>
      <c r="S67" s="218"/>
      <c r="T67" s="218"/>
      <c r="U67" s="218"/>
      <c r="V67" s="219"/>
    </row>
    <row r="68" spans="1:22" ht="46.5" hidden="1" customHeight="1" outlineLevel="1">
      <c r="A68" s="94"/>
      <c r="B68" s="200" t="s">
        <v>81</v>
      </c>
      <c r="C68" s="201"/>
      <c r="D68" s="202"/>
      <c r="E68" s="220" t="s">
        <v>111</v>
      </c>
      <c r="F68" s="221"/>
      <c r="G68" s="221"/>
      <c r="H68" s="221"/>
      <c r="I68" s="221"/>
      <c r="J68" s="221"/>
      <c r="K68" s="221"/>
      <c r="L68" s="221"/>
      <c r="M68" s="221"/>
      <c r="N68" s="221"/>
      <c r="O68" s="221"/>
      <c r="P68" s="221"/>
      <c r="Q68" s="221"/>
      <c r="R68" s="221"/>
      <c r="S68" s="221"/>
      <c r="T68" s="221"/>
      <c r="U68" s="221"/>
      <c r="V68" s="222"/>
    </row>
    <row r="69" spans="1:22" ht="105.75" hidden="1" customHeight="1" outlineLevel="1">
      <c r="A69" s="94"/>
      <c r="B69" s="227" t="s">
        <v>82</v>
      </c>
      <c r="C69" s="228"/>
      <c r="D69" s="228"/>
      <c r="E69" s="248" t="s">
        <v>112</v>
      </c>
      <c r="F69" s="277"/>
      <c r="G69" s="277"/>
      <c r="H69" s="277"/>
      <c r="I69" s="277"/>
      <c r="J69" s="277"/>
      <c r="K69" s="277"/>
      <c r="L69" s="277"/>
      <c r="M69" s="277"/>
      <c r="N69" s="277"/>
      <c r="O69" s="277"/>
      <c r="P69" s="277"/>
      <c r="Q69" s="277"/>
      <c r="R69" s="277"/>
      <c r="S69" s="277"/>
      <c r="T69" s="277"/>
      <c r="U69" s="277"/>
      <c r="V69" s="278"/>
    </row>
    <row r="70" spans="1:22" ht="43.5" hidden="1" customHeight="1" outlineLevel="1">
      <c r="A70" s="94"/>
      <c r="B70" s="233" t="s">
        <v>67</v>
      </c>
      <c r="C70" s="234"/>
      <c r="D70" s="234"/>
      <c r="E70" s="251" t="s">
        <v>85</v>
      </c>
      <c r="F70" s="252"/>
      <c r="G70" s="252"/>
      <c r="H70" s="252"/>
      <c r="I70" s="252"/>
      <c r="J70" s="252"/>
      <c r="K70" s="252"/>
      <c r="L70" s="252"/>
      <c r="M70" s="252"/>
      <c r="N70" s="252"/>
      <c r="O70" s="252"/>
      <c r="P70" s="252"/>
      <c r="Q70" s="252"/>
      <c r="R70" s="252"/>
      <c r="S70" s="252"/>
      <c r="T70" s="252"/>
      <c r="U70" s="252"/>
      <c r="V70" s="253"/>
    </row>
    <row r="71" spans="1:22" ht="17.25" hidden="1" customHeight="1" outlineLevel="1">
      <c r="A71" s="94"/>
      <c r="B71" s="235"/>
      <c r="C71" s="236"/>
      <c r="D71" s="236"/>
      <c r="E71" s="89" t="s">
        <v>87</v>
      </c>
      <c r="F71" s="203" t="s">
        <v>97</v>
      </c>
      <c r="G71" s="203"/>
      <c r="H71" s="203"/>
      <c r="I71" s="203"/>
      <c r="J71" s="203"/>
      <c r="K71" s="203" t="s">
        <v>98</v>
      </c>
      <c r="L71" s="205"/>
      <c r="M71" s="58"/>
      <c r="N71" s="120"/>
      <c r="O71" s="120"/>
      <c r="P71" s="120"/>
      <c r="Q71" s="120"/>
      <c r="R71" s="120"/>
      <c r="S71" s="120"/>
      <c r="T71" s="120"/>
      <c r="U71" s="120"/>
      <c r="V71" s="59"/>
    </row>
    <row r="72" spans="1:22" ht="17.25" hidden="1" customHeight="1" outlineLevel="1">
      <c r="A72" s="94"/>
      <c r="B72" s="235"/>
      <c r="C72" s="236"/>
      <c r="D72" s="236"/>
      <c r="E72" s="90">
        <v>27</v>
      </c>
      <c r="F72" s="204" t="s">
        <v>90</v>
      </c>
      <c r="G72" s="204"/>
      <c r="H72" s="204"/>
      <c r="I72" s="204"/>
      <c r="J72" s="204"/>
      <c r="K72" s="290" t="s">
        <v>113</v>
      </c>
      <c r="L72" s="291"/>
      <c r="M72" s="58"/>
      <c r="N72" s="120"/>
      <c r="O72" s="120"/>
      <c r="P72" s="120"/>
      <c r="Q72" s="120"/>
      <c r="R72" s="120"/>
      <c r="S72" s="120"/>
      <c r="T72" s="120"/>
      <c r="U72" s="120"/>
      <c r="V72" s="59"/>
    </row>
    <row r="73" spans="1:22" ht="17.25" hidden="1" customHeight="1" outlineLevel="1">
      <c r="A73" s="94"/>
      <c r="B73" s="235"/>
      <c r="C73" s="236"/>
      <c r="D73" s="236"/>
      <c r="E73" s="90">
        <v>33</v>
      </c>
      <c r="F73" s="204" t="s">
        <v>91</v>
      </c>
      <c r="G73" s="204"/>
      <c r="H73" s="204"/>
      <c r="I73" s="204"/>
      <c r="J73" s="204"/>
      <c r="K73" s="284" t="s">
        <v>114</v>
      </c>
      <c r="L73" s="285"/>
      <c r="M73" s="58"/>
      <c r="N73" s="120"/>
      <c r="O73" s="120"/>
      <c r="P73" s="120"/>
      <c r="Q73" s="120"/>
      <c r="R73" s="120"/>
      <c r="S73" s="120"/>
      <c r="T73" s="120"/>
      <c r="U73" s="120"/>
      <c r="V73" s="59"/>
    </row>
    <row r="74" spans="1:22" ht="17.25" hidden="1" customHeight="1" outlineLevel="1">
      <c r="A74" s="94"/>
      <c r="B74" s="235"/>
      <c r="C74" s="236"/>
      <c r="D74" s="236"/>
      <c r="E74" s="90">
        <v>35</v>
      </c>
      <c r="F74" s="204" t="s">
        <v>92</v>
      </c>
      <c r="G74" s="204"/>
      <c r="H74" s="204"/>
      <c r="I74" s="204"/>
      <c r="J74" s="204"/>
      <c r="K74" s="290" t="s">
        <v>113</v>
      </c>
      <c r="L74" s="291"/>
      <c r="M74" s="58"/>
      <c r="N74" s="120"/>
      <c r="O74" s="120"/>
      <c r="P74" s="120"/>
      <c r="Q74" s="120"/>
      <c r="R74" s="120"/>
      <c r="S74" s="120"/>
      <c r="T74" s="120"/>
      <c r="U74" s="120"/>
      <c r="V74" s="59"/>
    </row>
    <row r="75" spans="1:22" ht="17.25" hidden="1" customHeight="1" outlineLevel="1">
      <c r="A75" s="94"/>
      <c r="B75" s="235"/>
      <c r="C75" s="236"/>
      <c r="D75" s="236"/>
      <c r="E75" s="90" t="s">
        <v>88</v>
      </c>
      <c r="F75" s="204" t="s">
        <v>93</v>
      </c>
      <c r="G75" s="204"/>
      <c r="H75" s="204"/>
      <c r="I75" s="204"/>
      <c r="J75" s="204"/>
      <c r="K75" s="290" t="s">
        <v>113</v>
      </c>
      <c r="L75" s="291"/>
      <c r="M75" s="58"/>
      <c r="N75" s="120"/>
      <c r="O75" s="120"/>
      <c r="P75" s="120"/>
      <c r="Q75" s="120"/>
      <c r="R75" s="120"/>
      <c r="S75" s="120"/>
      <c r="T75" s="120"/>
      <c r="U75" s="120"/>
      <c r="V75" s="59"/>
    </row>
    <row r="76" spans="1:22" ht="17.25" hidden="1" customHeight="1" outlineLevel="1">
      <c r="A76" s="94"/>
      <c r="B76" s="235"/>
      <c r="C76" s="236"/>
      <c r="D76" s="236"/>
      <c r="E76" s="90">
        <v>36</v>
      </c>
      <c r="F76" s="204" t="s">
        <v>94</v>
      </c>
      <c r="G76" s="204"/>
      <c r="H76" s="204"/>
      <c r="I76" s="204"/>
      <c r="J76" s="204"/>
      <c r="K76" s="290" t="s">
        <v>113</v>
      </c>
      <c r="L76" s="291"/>
      <c r="M76" s="58"/>
      <c r="N76" s="120"/>
      <c r="O76" s="120"/>
      <c r="P76" s="120"/>
      <c r="Q76" s="120"/>
      <c r="R76" s="120"/>
      <c r="S76" s="120"/>
      <c r="T76" s="120"/>
      <c r="U76" s="120"/>
      <c r="V76" s="59"/>
    </row>
    <row r="77" spans="1:22" ht="17.25" hidden="1" customHeight="1" outlineLevel="1">
      <c r="A77" s="94"/>
      <c r="B77" s="235"/>
      <c r="C77" s="236"/>
      <c r="D77" s="236"/>
      <c r="E77" s="90">
        <v>38</v>
      </c>
      <c r="F77" s="204" t="s">
        <v>95</v>
      </c>
      <c r="G77" s="204"/>
      <c r="H77" s="204"/>
      <c r="I77" s="204"/>
      <c r="J77" s="204"/>
      <c r="K77" s="290" t="s">
        <v>113</v>
      </c>
      <c r="L77" s="291"/>
      <c r="M77" s="58"/>
      <c r="N77" s="120"/>
      <c r="O77" s="120"/>
      <c r="P77" s="120"/>
      <c r="Q77" s="120"/>
      <c r="R77" s="120"/>
      <c r="S77" s="120"/>
      <c r="T77" s="120"/>
      <c r="U77" s="120"/>
      <c r="V77" s="59"/>
    </row>
    <row r="78" spans="1:22" ht="17.25" hidden="1" customHeight="1" outlineLevel="1">
      <c r="A78" s="94"/>
      <c r="B78" s="235"/>
      <c r="C78" s="236"/>
      <c r="D78" s="236"/>
      <c r="E78" s="90" t="s">
        <v>89</v>
      </c>
      <c r="F78" s="204" t="s">
        <v>96</v>
      </c>
      <c r="G78" s="204"/>
      <c r="H78" s="204"/>
      <c r="I78" s="204"/>
      <c r="J78" s="204"/>
      <c r="K78" s="284" t="s">
        <v>114</v>
      </c>
      <c r="L78" s="285"/>
      <c r="M78" s="58"/>
      <c r="N78" s="120"/>
      <c r="O78" s="120"/>
      <c r="P78" s="120"/>
      <c r="Q78" s="120"/>
      <c r="R78" s="120"/>
      <c r="S78" s="120"/>
      <c r="T78" s="120"/>
      <c r="U78" s="120"/>
      <c r="V78" s="59"/>
    </row>
    <row r="79" spans="1:22" ht="17.25" hidden="1" customHeight="1" outlineLevel="1">
      <c r="A79" s="94"/>
      <c r="B79" s="237"/>
      <c r="C79" s="238"/>
      <c r="D79" s="238"/>
      <c r="E79" s="91">
        <v>62</v>
      </c>
      <c r="F79" s="232" t="s">
        <v>99</v>
      </c>
      <c r="G79" s="232"/>
      <c r="H79" s="232"/>
      <c r="I79" s="232"/>
      <c r="J79" s="232"/>
      <c r="K79" s="290" t="s">
        <v>113</v>
      </c>
      <c r="L79" s="291"/>
      <c r="M79" s="60"/>
      <c r="N79" s="121"/>
      <c r="O79" s="121"/>
      <c r="P79" s="121"/>
      <c r="Q79" s="121"/>
      <c r="R79" s="121"/>
      <c r="S79" s="121"/>
      <c r="T79" s="121"/>
      <c r="U79" s="121"/>
      <c r="V79" s="62"/>
    </row>
    <row r="80" spans="1:22" ht="31.5" hidden="1" customHeight="1" outlineLevel="1">
      <c r="A80" s="94"/>
      <c r="B80" s="227" t="s">
        <v>68</v>
      </c>
      <c r="C80" s="228"/>
      <c r="D80" s="228"/>
      <c r="E80" s="248" t="s">
        <v>101</v>
      </c>
      <c r="F80" s="249"/>
      <c r="G80" s="249"/>
      <c r="H80" s="249"/>
      <c r="I80" s="249"/>
      <c r="J80" s="249"/>
      <c r="K80" s="249"/>
      <c r="L80" s="249"/>
      <c r="M80" s="249"/>
      <c r="N80" s="249"/>
      <c r="O80" s="249"/>
      <c r="P80" s="249"/>
      <c r="Q80" s="249"/>
      <c r="R80" s="249"/>
      <c r="S80" s="249"/>
      <c r="T80" s="249"/>
      <c r="U80" s="249"/>
      <c r="V80" s="250"/>
    </row>
    <row r="81" spans="1:22" ht="59.25" hidden="1" customHeight="1" outlineLevel="1" thickBot="1">
      <c r="A81" s="94"/>
      <c r="B81" s="208" t="s">
        <v>69</v>
      </c>
      <c r="C81" s="209"/>
      <c r="D81" s="209"/>
      <c r="E81" s="195" t="s">
        <v>86</v>
      </c>
      <c r="F81" s="196"/>
      <c r="G81" s="196"/>
      <c r="H81" s="196"/>
      <c r="I81" s="196"/>
      <c r="J81" s="196"/>
      <c r="K81" s="196"/>
      <c r="L81" s="196"/>
      <c r="M81" s="196"/>
      <c r="N81" s="196"/>
      <c r="O81" s="196"/>
      <c r="P81" s="196"/>
      <c r="Q81" s="196"/>
      <c r="R81" s="196"/>
      <c r="S81" s="196"/>
      <c r="T81" s="196"/>
      <c r="U81" s="196"/>
      <c r="V81" s="197"/>
    </row>
    <row r="82" spans="1:22" ht="14.25" hidden="1" customHeight="1" collapsed="1">
      <c r="A82" s="94"/>
      <c r="B82" s="124"/>
      <c r="C82" s="125"/>
      <c r="D82" s="125"/>
      <c r="E82" s="126"/>
      <c r="F82" s="120"/>
      <c r="G82" s="120"/>
      <c r="H82" s="120"/>
      <c r="I82" s="120"/>
      <c r="J82" s="120"/>
      <c r="K82" s="120"/>
      <c r="L82" s="120"/>
      <c r="M82" s="120"/>
      <c r="N82" s="120"/>
      <c r="O82" s="120"/>
      <c r="P82" s="120"/>
      <c r="Q82" s="120"/>
      <c r="R82" s="120"/>
      <c r="S82" s="120"/>
      <c r="T82" s="120"/>
      <c r="U82" s="120"/>
      <c r="V82" s="120"/>
    </row>
    <row r="83" spans="1:22" ht="74.25" customHeight="1" outlineLevel="1" thickBot="1">
      <c r="A83" s="94"/>
      <c r="B83" s="215" t="s">
        <v>66</v>
      </c>
      <c r="C83" s="216"/>
      <c r="D83" s="216"/>
      <c r="E83" s="217" t="s">
        <v>115</v>
      </c>
      <c r="F83" s="218"/>
      <c r="G83" s="218"/>
      <c r="H83" s="218"/>
      <c r="I83" s="218"/>
      <c r="J83" s="218"/>
      <c r="K83" s="218"/>
      <c r="L83" s="218"/>
      <c r="M83" s="218"/>
      <c r="N83" s="218"/>
      <c r="O83" s="218"/>
      <c r="P83" s="218"/>
      <c r="Q83" s="218"/>
      <c r="R83" s="218"/>
      <c r="S83" s="218"/>
      <c r="T83" s="218"/>
      <c r="U83" s="218"/>
      <c r="V83" s="219"/>
    </row>
    <row r="84" spans="1:22" ht="46.5" customHeight="1" outlineLevel="1">
      <c r="A84" s="94"/>
      <c r="B84" s="200" t="s">
        <v>81</v>
      </c>
      <c r="C84" s="201"/>
      <c r="D84" s="202"/>
      <c r="E84" s="220" t="s">
        <v>116</v>
      </c>
      <c r="F84" s="221"/>
      <c r="G84" s="221"/>
      <c r="H84" s="221"/>
      <c r="I84" s="221"/>
      <c r="J84" s="221"/>
      <c r="K84" s="221"/>
      <c r="L84" s="221"/>
      <c r="M84" s="221"/>
      <c r="N84" s="221"/>
      <c r="O84" s="221"/>
      <c r="P84" s="221"/>
      <c r="Q84" s="221"/>
      <c r="R84" s="221"/>
      <c r="S84" s="221"/>
      <c r="T84" s="221"/>
      <c r="U84" s="221"/>
      <c r="V84" s="222"/>
    </row>
    <row r="85" spans="1:22" ht="49.5" customHeight="1" outlineLevel="1">
      <c r="A85" s="94"/>
      <c r="B85" s="227" t="s">
        <v>82</v>
      </c>
      <c r="C85" s="228"/>
      <c r="D85" s="228"/>
      <c r="E85" s="248" t="s">
        <v>117</v>
      </c>
      <c r="F85" s="277"/>
      <c r="G85" s="277"/>
      <c r="H85" s="277"/>
      <c r="I85" s="277"/>
      <c r="J85" s="277"/>
      <c r="K85" s="277"/>
      <c r="L85" s="277"/>
      <c r="M85" s="277"/>
      <c r="N85" s="277"/>
      <c r="O85" s="277"/>
      <c r="P85" s="277"/>
      <c r="Q85" s="277"/>
      <c r="R85" s="277"/>
      <c r="S85" s="277"/>
      <c r="T85" s="277"/>
      <c r="U85" s="277"/>
      <c r="V85" s="278"/>
    </row>
    <row r="86" spans="1:22" ht="43.5" customHeight="1" outlineLevel="1">
      <c r="A86" s="94"/>
      <c r="B86" s="233" t="s">
        <v>67</v>
      </c>
      <c r="C86" s="234"/>
      <c r="D86" s="234"/>
      <c r="E86" s="251" t="s">
        <v>85</v>
      </c>
      <c r="F86" s="252"/>
      <c r="G86" s="252"/>
      <c r="H86" s="252"/>
      <c r="I86" s="252"/>
      <c r="J86" s="252"/>
      <c r="K86" s="252"/>
      <c r="L86" s="252"/>
      <c r="M86" s="252"/>
      <c r="N86" s="252"/>
      <c r="O86" s="252"/>
      <c r="P86" s="252"/>
      <c r="Q86" s="252"/>
      <c r="R86" s="252"/>
      <c r="S86" s="252"/>
      <c r="T86" s="252"/>
      <c r="U86" s="252"/>
      <c r="V86" s="253"/>
    </row>
    <row r="87" spans="1:22" ht="17.25" customHeight="1" outlineLevel="1">
      <c r="A87" s="94"/>
      <c r="B87" s="235"/>
      <c r="C87" s="236"/>
      <c r="D87" s="236"/>
      <c r="E87" s="89" t="s">
        <v>87</v>
      </c>
      <c r="F87" s="203" t="s">
        <v>97</v>
      </c>
      <c r="G87" s="203"/>
      <c r="H87" s="203"/>
      <c r="I87" s="203"/>
      <c r="J87" s="203"/>
      <c r="K87" s="203" t="s">
        <v>98</v>
      </c>
      <c r="L87" s="205"/>
      <c r="M87" s="58"/>
      <c r="N87" s="120"/>
      <c r="O87" s="120"/>
      <c r="P87" s="120"/>
      <c r="Q87" s="120"/>
      <c r="R87" s="120"/>
      <c r="S87" s="120"/>
      <c r="T87" s="120"/>
      <c r="U87" s="120"/>
      <c r="V87" s="59"/>
    </row>
    <row r="88" spans="1:22" ht="17.25" customHeight="1" outlineLevel="1">
      <c r="A88" s="94"/>
      <c r="B88" s="235"/>
      <c r="C88" s="236"/>
      <c r="D88" s="236"/>
      <c r="E88" s="90">
        <v>27</v>
      </c>
      <c r="F88" s="204" t="s">
        <v>90</v>
      </c>
      <c r="G88" s="204"/>
      <c r="H88" s="204"/>
      <c r="I88" s="204"/>
      <c r="J88" s="204"/>
      <c r="K88" s="206" t="s">
        <v>100</v>
      </c>
      <c r="L88" s="207"/>
      <c r="M88" s="58"/>
      <c r="N88" s="120"/>
      <c r="O88" s="120"/>
      <c r="P88" s="120"/>
      <c r="Q88" s="120"/>
      <c r="R88" s="120"/>
      <c r="S88" s="120"/>
      <c r="T88" s="120"/>
      <c r="U88" s="120"/>
      <c r="V88" s="59"/>
    </row>
    <row r="89" spans="1:22" ht="17.25" customHeight="1" outlineLevel="1">
      <c r="A89" s="94"/>
      <c r="B89" s="235"/>
      <c r="C89" s="236"/>
      <c r="D89" s="236"/>
      <c r="E89" s="90">
        <v>33</v>
      </c>
      <c r="F89" s="204" t="s">
        <v>91</v>
      </c>
      <c r="G89" s="204"/>
      <c r="H89" s="204"/>
      <c r="I89" s="204"/>
      <c r="J89" s="204"/>
      <c r="K89" s="206" t="s">
        <v>100</v>
      </c>
      <c r="L89" s="207"/>
      <c r="M89" s="58"/>
      <c r="N89" s="120"/>
      <c r="O89" s="120"/>
      <c r="P89" s="120"/>
      <c r="Q89" s="120"/>
      <c r="R89" s="120"/>
      <c r="S89" s="120"/>
      <c r="T89" s="120"/>
      <c r="U89" s="120"/>
      <c r="V89" s="59"/>
    </row>
    <row r="90" spans="1:22" ht="17.25" customHeight="1" outlineLevel="1">
      <c r="A90" s="94"/>
      <c r="B90" s="235"/>
      <c r="C90" s="236"/>
      <c r="D90" s="236"/>
      <c r="E90" s="90">
        <v>35</v>
      </c>
      <c r="F90" s="204" t="s">
        <v>92</v>
      </c>
      <c r="G90" s="204"/>
      <c r="H90" s="204"/>
      <c r="I90" s="204"/>
      <c r="J90" s="204"/>
      <c r="K90" s="206" t="s">
        <v>100</v>
      </c>
      <c r="L90" s="207"/>
      <c r="M90" s="58"/>
      <c r="N90" s="120"/>
      <c r="O90" s="120"/>
      <c r="P90" s="120"/>
      <c r="Q90" s="120"/>
      <c r="R90" s="120"/>
      <c r="S90" s="120"/>
      <c r="T90" s="120"/>
      <c r="U90" s="120"/>
      <c r="V90" s="59"/>
    </row>
    <row r="91" spans="1:22" ht="17.25" customHeight="1" outlineLevel="1">
      <c r="A91" s="94"/>
      <c r="B91" s="235"/>
      <c r="C91" s="236"/>
      <c r="D91" s="236"/>
      <c r="E91" s="90" t="s">
        <v>88</v>
      </c>
      <c r="F91" s="204" t="s">
        <v>93</v>
      </c>
      <c r="G91" s="204"/>
      <c r="H91" s="204"/>
      <c r="I91" s="204"/>
      <c r="J91" s="204"/>
      <c r="K91" s="206" t="s">
        <v>100</v>
      </c>
      <c r="L91" s="207"/>
      <c r="M91" s="58"/>
      <c r="N91" s="120"/>
      <c r="O91" s="120"/>
      <c r="P91" s="120"/>
      <c r="Q91" s="120"/>
      <c r="R91" s="120"/>
      <c r="S91" s="120"/>
      <c r="T91" s="120"/>
      <c r="U91" s="120"/>
      <c r="V91" s="59"/>
    </row>
    <row r="92" spans="1:22" ht="17.25" customHeight="1" outlineLevel="1">
      <c r="A92" s="94"/>
      <c r="B92" s="235"/>
      <c r="C92" s="236"/>
      <c r="D92" s="236"/>
      <c r="E92" s="90">
        <v>36</v>
      </c>
      <c r="F92" s="204" t="s">
        <v>94</v>
      </c>
      <c r="G92" s="204"/>
      <c r="H92" s="204"/>
      <c r="I92" s="204"/>
      <c r="J92" s="204"/>
      <c r="K92" s="206" t="s">
        <v>100</v>
      </c>
      <c r="L92" s="207"/>
      <c r="M92" s="58"/>
      <c r="O92" s="120"/>
      <c r="P92" s="120"/>
      <c r="Q92" s="120"/>
      <c r="R92" s="120"/>
      <c r="S92" s="120"/>
      <c r="T92" s="120"/>
      <c r="U92" s="120"/>
      <c r="V92" s="59"/>
    </row>
    <row r="93" spans="1:22" ht="17.25" customHeight="1" outlineLevel="1">
      <c r="A93" s="94"/>
      <c r="B93" s="235"/>
      <c r="C93" s="236"/>
      <c r="D93" s="236"/>
      <c r="E93" s="90">
        <v>38</v>
      </c>
      <c r="F93" s="204" t="s">
        <v>95</v>
      </c>
      <c r="G93" s="204"/>
      <c r="H93" s="204"/>
      <c r="I93" s="204"/>
      <c r="J93" s="204"/>
      <c r="K93" s="206" t="s">
        <v>100</v>
      </c>
      <c r="L93" s="207"/>
      <c r="M93" s="58"/>
      <c r="N93" s="120"/>
      <c r="O93" s="120"/>
      <c r="P93" s="120"/>
      <c r="Q93" s="120"/>
      <c r="R93" s="120"/>
      <c r="S93" s="120"/>
      <c r="T93" s="120"/>
      <c r="U93" s="120"/>
      <c r="V93" s="59"/>
    </row>
    <row r="94" spans="1:22" ht="17.25" customHeight="1" outlineLevel="1">
      <c r="A94" s="94"/>
      <c r="B94" s="235"/>
      <c r="C94" s="236"/>
      <c r="D94" s="236"/>
      <c r="E94" s="90" t="s">
        <v>89</v>
      </c>
      <c r="F94" s="204" t="s">
        <v>96</v>
      </c>
      <c r="G94" s="204"/>
      <c r="H94" s="204"/>
      <c r="I94" s="204"/>
      <c r="J94" s="204"/>
      <c r="K94" s="206" t="s">
        <v>100</v>
      </c>
      <c r="L94" s="207"/>
      <c r="M94" s="50" t="s">
        <v>118</v>
      </c>
      <c r="O94" s="120"/>
      <c r="P94" s="120"/>
      <c r="Q94" s="120"/>
      <c r="R94" s="120"/>
      <c r="S94" s="120"/>
      <c r="T94" s="120"/>
      <c r="U94" s="120"/>
      <c r="V94" s="59"/>
    </row>
    <row r="95" spans="1:22" ht="17.25" customHeight="1" outlineLevel="1">
      <c r="A95" s="94"/>
      <c r="B95" s="237"/>
      <c r="C95" s="238"/>
      <c r="D95" s="238"/>
      <c r="E95" s="91">
        <v>62</v>
      </c>
      <c r="F95" s="232" t="s">
        <v>99</v>
      </c>
      <c r="G95" s="232"/>
      <c r="H95" s="232"/>
      <c r="I95" s="232"/>
      <c r="J95" s="232"/>
      <c r="K95" s="290" t="s">
        <v>113</v>
      </c>
      <c r="L95" s="291"/>
      <c r="M95" s="60"/>
      <c r="N95" s="121"/>
      <c r="O95" s="121"/>
      <c r="P95" s="121"/>
      <c r="Q95" s="121"/>
      <c r="R95" s="121"/>
      <c r="S95" s="121"/>
      <c r="T95" s="121"/>
      <c r="U95" s="121"/>
      <c r="V95" s="62"/>
    </row>
    <row r="96" spans="1:22" ht="31.5" customHeight="1" outlineLevel="1">
      <c r="A96" s="94"/>
      <c r="B96" s="227" t="s">
        <v>68</v>
      </c>
      <c r="C96" s="228"/>
      <c r="D96" s="228"/>
      <c r="E96" s="248" t="str">
        <f>VLOOKUP($E$5,[1]Sheet1!$B$2:$BY$60,59,FALSE)</f>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
      <c r="F96" s="249"/>
      <c r="G96" s="249"/>
      <c r="H96" s="249"/>
      <c r="I96" s="249"/>
      <c r="J96" s="249"/>
      <c r="K96" s="289"/>
      <c r="L96" s="289"/>
      <c r="M96" s="249"/>
      <c r="N96" s="249"/>
      <c r="O96" s="249"/>
      <c r="P96" s="249"/>
      <c r="Q96" s="249"/>
      <c r="R96" s="249"/>
      <c r="S96" s="249"/>
      <c r="T96" s="249"/>
      <c r="U96" s="249"/>
      <c r="V96" s="250"/>
    </row>
    <row r="97" spans="1:22" ht="59.25" customHeight="1" outlineLevel="1" thickBot="1">
      <c r="A97" s="94"/>
      <c r="B97" s="208" t="s">
        <v>69</v>
      </c>
      <c r="C97" s="209"/>
      <c r="D97" s="209"/>
      <c r="E97" s="195" t="str">
        <f>VLOOKUP($E$5,[1]Sheet1!$B$2:$BY$60,70,FALSE)</f>
        <v>Ryby, siedliska w słupie wody, siedliska na dnie morskim</v>
      </c>
      <c r="F97" s="196"/>
      <c r="G97" s="196"/>
      <c r="H97" s="196"/>
      <c r="I97" s="196"/>
      <c r="J97" s="196"/>
      <c r="K97" s="196"/>
      <c r="L97" s="196"/>
      <c r="M97" s="196"/>
      <c r="N97" s="196"/>
      <c r="O97" s="196"/>
      <c r="P97" s="196"/>
      <c r="Q97" s="196"/>
      <c r="R97" s="196"/>
      <c r="S97" s="196"/>
      <c r="T97" s="196"/>
      <c r="U97" s="196"/>
      <c r="V97" s="197"/>
    </row>
    <row r="98" spans="1:22" ht="14.25" hidden="1" customHeight="1">
      <c r="A98" s="94"/>
      <c r="B98" s="124"/>
      <c r="C98" s="125"/>
      <c r="D98" s="125"/>
      <c r="E98" s="126"/>
      <c r="F98" s="120"/>
      <c r="G98" s="120"/>
      <c r="H98" s="120"/>
      <c r="I98" s="120"/>
      <c r="J98" s="120"/>
      <c r="K98" s="120"/>
      <c r="L98" s="120"/>
      <c r="M98" s="120"/>
      <c r="N98" s="120"/>
      <c r="O98" s="120"/>
      <c r="P98" s="120"/>
      <c r="Q98" s="120"/>
      <c r="R98" s="120"/>
      <c r="S98" s="120"/>
      <c r="T98" s="120"/>
      <c r="U98" s="120"/>
      <c r="V98" s="120"/>
    </row>
    <row r="99" spans="1:22" ht="74.25" hidden="1" customHeight="1" outlineLevel="1" thickBot="1">
      <c r="A99" s="94"/>
      <c r="B99" s="215" t="s">
        <v>66</v>
      </c>
      <c r="C99" s="216"/>
      <c r="D99" s="216"/>
      <c r="E99" s="217" t="s">
        <v>119</v>
      </c>
      <c r="F99" s="218"/>
      <c r="G99" s="218"/>
      <c r="H99" s="218"/>
      <c r="I99" s="218"/>
      <c r="J99" s="218"/>
      <c r="K99" s="218"/>
      <c r="L99" s="218"/>
      <c r="M99" s="218"/>
      <c r="N99" s="218"/>
      <c r="O99" s="218"/>
      <c r="P99" s="218"/>
      <c r="Q99" s="218"/>
      <c r="R99" s="218"/>
      <c r="S99" s="218"/>
      <c r="T99" s="218"/>
      <c r="U99" s="218"/>
      <c r="V99" s="219"/>
    </row>
    <row r="100" spans="1:22" ht="46.5" hidden="1" customHeight="1" outlineLevel="1">
      <c r="A100" s="94"/>
      <c r="B100" s="200" t="s">
        <v>81</v>
      </c>
      <c r="C100" s="201"/>
      <c r="D100" s="202"/>
      <c r="E100" s="220" t="s">
        <v>120</v>
      </c>
      <c r="F100" s="221"/>
      <c r="G100" s="221"/>
      <c r="H100" s="221"/>
      <c r="I100" s="221"/>
      <c r="J100" s="221"/>
      <c r="K100" s="221"/>
      <c r="L100" s="221"/>
      <c r="M100" s="221"/>
      <c r="N100" s="221"/>
      <c r="O100" s="221"/>
      <c r="P100" s="221"/>
      <c r="Q100" s="221"/>
      <c r="R100" s="221"/>
      <c r="S100" s="221"/>
      <c r="T100" s="221"/>
      <c r="U100" s="221"/>
      <c r="V100" s="222"/>
    </row>
    <row r="101" spans="1:22" ht="105.75" hidden="1" customHeight="1" outlineLevel="1">
      <c r="A101" s="94"/>
      <c r="B101" s="227" t="s">
        <v>82</v>
      </c>
      <c r="C101" s="228"/>
      <c r="D101" s="228"/>
      <c r="E101" s="248" t="s">
        <v>121</v>
      </c>
      <c r="F101" s="277"/>
      <c r="G101" s="277"/>
      <c r="H101" s="277"/>
      <c r="I101" s="277"/>
      <c r="J101" s="277"/>
      <c r="K101" s="277"/>
      <c r="L101" s="277"/>
      <c r="M101" s="277"/>
      <c r="N101" s="277"/>
      <c r="O101" s="277"/>
      <c r="P101" s="277"/>
      <c r="Q101" s="277"/>
      <c r="R101" s="277"/>
      <c r="S101" s="277"/>
      <c r="T101" s="277"/>
      <c r="U101" s="277"/>
      <c r="V101" s="278"/>
    </row>
    <row r="102" spans="1:22" ht="43.5" hidden="1" customHeight="1" outlineLevel="1">
      <c r="A102" s="94"/>
      <c r="B102" s="233" t="s">
        <v>67</v>
      </c>
      <c r="C102" s="234"/>
      <c r="D102" s="234"/>
      <c r="E102" s="251" t="s">
        <v>85</v>
      </c>
      <c r="F102" s="252"/>
      <c r="G102" s="252"/>
      <c r="H102" s="252"/>
      <c r="I102" s="252"/>
      <c r="J102" s="252"/>
      <c r="K102" s="252"/>
      <c r="L102" s="252"/>
      <c r="M102" s="252"/>
      <c r="N102" s="252"/>
      <c r="O102" s="252"/>
      <c r="P102" s="252"/>
      <c r="Q102" s="252"/>
      <c r="R102" s="252"/>
      <c r="S102" s="252"/>
      <c r="T102" s="252"/>
      <c r="U102" s="252"/>
      <c r="V102" s="253"/>
    </row>
    <row r="103" spans="1:22" ht="17.25" hidden="1" customHeight="1" outlineLevel="1">
      <c r="A103" s="94"/>
      <c r="B103" s="235"/>
      <c r="C103" s="236"/>
      <c r="D103" s="236"/>
      <c r="E103" s="89" t="s">
        <v>87</v>
      </c>
      <c r="F103" s="203" t="s">
        <v>97</v>
      </c>
      <c r="G103" s="203"/>
      <c r="H103" s="203"/>
      <c r="I103" s="203"/>
      <c r="J103" s="203"/>
      <c r="K103" s="203" t="s">
        <v>98</v>
      </c>
      <c r="L103" s="205"/>
      <c r="M103" s="58"/>
      <c r="N103" s="120"/>
      <c r="O103" s="120"/>
      <c r="P103" s="120"/>
      <c r="Q103" s="120"/>
      <c r="R103" s="120"/>
      <c r="S103" s="120"/>
      <c r="T103" s="120"/>
      <c r="U103" s="120"/>
      <c r="V103" s="59"/>
    </row>
    <row r="104" spans="1:22" ht="17.25" hidden="1" customHeight="1" outlineLevel="1">
      <c r="A104" s="94"/>
      <c r="B104" s="235"/>
      <c r="C104" s="236"/>
      <c r="D104" s="236"/>
      <c r="E104" s="90">
        <v>27</v>
      </c>
      <c r="F104" s="204" t="s">
        <v>90</v>
      </c>
      <c r="G104" s="204"/>
      <c r="H104" s="204"/>
      <c r="I104" s="204"/>
      <c r="J104" s="204"/>
      <c r="K104" s="206" t="s">
        <v>100</v>
      </c>
      <c r="L104" s="207"/>
      <c r="M104" s="58"/>
      <c r="N104" s="120"/>
      <c r="O104" s="120"/>
      <c r="P104" s="120"/>
      <c r="Q104" s="120"/>
      <c r="R104" s="120"/>
      <c r="S104" s="120"/>
      <c r="T104" s="120"/>
      <c r="U104" s="120"/>
      <c r="V104" s="59"/>
    </row>
    <row r="105" spans="1:22" ht="17.25" hidden="1" customHeight="1" outlineLevel="1">
      <c r="A105" s="94"/>
      <c r="B105" s="235"/>
      <c r="C105" s="236"/>
      <c r="D105" s="236"/>
      <c r="E105" s="90">
        <v>33</v>
      </c>
      <c r="F105" s="204" t="s">
        <v>91</v>
      </c>
      <c r="G105" s="204"/>
      <c r="H105" s="204"/>
      <c r="I105" s="204"/>
      <c r="J105" s="204"/>
      <c r="K105" s="206" t="s">
        <v>100</v>
      </c>
      <c r="L105" s="207"/>
      <c r="M105" s="58"/>
      <c r="N105" s="120"/>
      <c r="O105" s="120"/>
      <c r="P105" s="120"/>
      <c r="Q105" s="120"/>
      <c r="R105" s="120"/>
      <c r="S105" s="120"/>
      <c r="T105" s="120"/>
      <c r="U105" s="120"/>
      <c r="V105" s="59"/>
    </row>
    <row r="106" spans="1:22" ht="17.25" hidden="1" customHeight="1" outlineLevel="1">
      <c r="A106" s="94"/>
      <c r="B106" s="235"/>
      <c r="C106" s="236"/>
      <c r="D106" s="236"/>
      <c r="E106" s="90">
        <v>35</v>
      </c>
      <c r="F106" s="204" t="s">
        <v>92</v>
      </c>
      <c r="G106" s="204"/>
      <c r="H106" s="204"/>
      <c r="I106" s="204"/>
      <c r="J106" s="204"/>
      <c r="K106" s="206" t="s">
        <v>100</v>
      </c>
      <c r="L106" s="207"/>
      <c r="M106" s="58"/>
      <c r="N106" s="120"/>
      <c r="O106" s="120"/>
      <c r="P106" s="120"/>
      <c r="Q106" s="120"/>
      <c r="R106" s="120"/>
      <c r="S106" s="120"/>
      <c r="T106" s="120"/>
      <c r="U106" s="120"/>
      <c r="V106" s="59"/>
    </row>
    <row r="107" spans="1:22" ht="17.25" hidden="1" customHeight="1" outlineLevel="1">
      <c r="A107" s="94"/>
      <c r="B107" s="235"/>
      <c r="C107" s="236"/>
      <c r="D107" s="236"/>
      <c r="E107" s="90" t="s">
        <v>88</v>
      </c>
      <c r="F107" s="204" t="s">
        <v>93</v>
      </c>
      <c r="G107" s="204"/>
      <c r="H107" s="204"/>
      <c r="I107" s="204"/>
      <c r="J107" s="204"/>
      <c r="K107" s="206" t="s">
        <v>100</v>
      </c>
      <c r="L107" s="207"/>
      <c r="M107" s="58"/>
      <c r="N107" s="120"/>
      <c r="O107" s="120"/>
      <c r="P107" s="120"/>
      <c r="Q107" s="120"/>
      <c r="R107" s="120"/>
      <c r="S107" s="120"/>
      <c r="T107" s="120"/>
      <c r="U107" s="120"/>
      <c r="V107" s="59"/>
    </row>
    <row r="108" spans="1:22" ht="17.25" hidden="1" customHeight="1" outlineLevel="1">
      <c r="A108" s="94"/>
      <c r="B108" s="235"/>
      <c r="C108" s="236"/>
      <c r="D108" s="236"/>
      <c r="E108" s="90">
        <v>36</v>
      </c>
      <c r="F108" s="204" t="s">
        <v>94</v>
      </c>
      <c r="G108" s="204"/>
      <c r="H108" s="204"/>
      <c r="I108" s="204"/>
      <c r="J108" s="204"/>
      <c r="K108" s="290" t="s">
        <v>113</v>
      </c>
      <c r="L108" s="291"/>
      <c r="M108" s="58"/>
      <c r="N108" s="120"/>
      <c r="O108" s="120"/>
      <c r="P108" s="120"/>
      <c r="Q108" s="120"/>
      <c r="R108" s="120"/>
      <c r="S108" s="120"/>
      <c r="T108" s="120"/>
      <c r="U108" s="120"/>
      <c r="V108" s="59"/>
    </row>
    <row r="109" spans="1:22" ht="17.25" hidden="1" customHeight="1" outlineLevel="1">
      <c r="A109" s="94"/>
      <c r="B109" s="235"/>
      <c r="C109" s="236"/>
      <c r="D109" s="236"/>
      <c r="E109" s="90">
        <v>38</v>
      </c>
      <c r="F109" s="204" t="s">
        <v>95</v>
      </c>
      <c r="G109" s="204"/>
      <c r="H109" s="204"/>
      <c r="I109" s="204"/>
      <c r="J109" s="204"/>
      <c r="K109" s="206" t="s">
        <v>100</v>
      </c>
      <c r="L109" s="207"/>
      <c r="M109" s="58"/>
      <c r="N109" s="120"/>
      <c r="O109" s="120"/>
      <c r="P109" s="120"/>
      <c r="Q109" s="120"/>
      <c r="R109" s="120"/>
      <c r="S109" s="120"/>
      <c r="T109" s="120"/>
      <c r="U109" s="120"/>
      <c r="V109" s="59"/>
    </row>
    <row r="110" spans="1:22" ht="17.25" hidden="1" customHeight="1" outlineLevel="1">
      <c r="A110" s="94"/>
      <c r="B110" s="235"/>
      <c r="C110" s="236"/>
      <c r="D110" s="236"/>
      <c r="E110" s="90" t="s">
        <v>89</v>
      </c>
      <c r="F110" s="204" t="s">
        <v>96</v>
      </c>
      <c r="G110" s="204"/>
      <c r="H110" s="204"/>
      <c r="I110" s="204"/>
      <c r="J110" s="204"/>
      <c r="K110" s="206" t="s">
        <v>100</v>
      </c>
      <c r="L110" s="207"/>
      <c r="M110" s="58"/>
      <c r="N110" s="120"/>
      <c r="O110" s="120"/>
      <c r="P110" s="120"/>
      <c r="Q110" s="120"/>
      <c r="R110" s="120"/>
      <c r="S110" s="120"/>
      <c r="T110" s="120"/>
      <c r="U110" s="120"/>
      <c r="V110" s="59"/>
    </row>
    <row r="111" spans="1:22" ht="17.25" hidden="1" customHeight="1" outlineLevel="1">
      <c r="A111" s="94"/>
      <c r="B111" s="237"/>
      <c r="C111" s="238"/>
      <c r="D111" s="238"/>
      <c r="E111" s="91">
        <v>62</v>
      </c>
      <c r="F111" s="232" t="s">
        <v>99</v>
      </c>
      <c r="G111" s="232"/>
      <c r="H111" s="232"/>
      <c r="I111" s="232"/>
      <c r="J111" s="232"/>
      <c r="K111" s="292" t="s">
        <v>100</v>
      </c>
      <c r="L111" s="293"/>
      <c r="M111" s="60"/>
      <c r="N111" s="121"/>
      <c r="O111" s="121"/>
      <c r="P111" s="121"/>
      <c r="Q111" s="121"/>
      <c r="R111" s="121"/>
      <c r="S111" s="121"/>
      <c r="T111" s="121"/>
      <c r="U111" s="121"/>
      <c r="V111" s="62"/>
    </row>
    <row r="112" spans="1:22" ht="31.5" hidden="1" customHeight="1" outlineLevel="1">
      <c r="A112" s="94"/>
      <c r="B112" s="227" t="s">
        <v>68</v>
      </c>
      <c r="C112" s="228"/>
      <c r="D112" s="228"/>
      <c r="E112" s="248" t="s">
        <v>101</v>
      </c>
      <c r="F112" s="249"/>
      <c r="G112" s="249"/>
      <c r="H112" s="249"/>
      <c r="I112" s="249"/>
      <c r="J112" s="249"/>
      <c r="K112" s="289"/>
      <c r="L112" s="289"/>
      <c r="M112" s="249"/>
      <c r="N112" s="249"/>
      <c r="O112" s="249"/>
      <c r="P112" s="249"/>
      <c r="Q112" s="249"/>
      <c r="R112" s="249"/>
      <c r="S112" s="249"/>
      <c r="T112" s="249"/>
      <c r="U112" s="249"/>
      <c r="V112" s="250"/>
    </row>
    <row r="113" spans="1:22" ht="59.25" hidden="1" customHeight="1" outlineLevel="1" thickBot="1">
      <c r="A113" s="94"/>
      <c r="B113" s="208" t="s">
        <v>69</v>
      </c>
      <c r="C113" s="209"/>
      <c r="D113" s="209"/>
      <c r="E113" s="195" t="s">
        <v>86</v>
      </c>
      <c r="F113" s="196"/>
      <c r="G113" s="196"/>
      <c r="H113" s="196"/>
      <c r="I113" s="196"/>
      <c r="J113" s="196"/>
      <c r="K113" s="196"/>
      <c r="L113" s="196"/>
      <c r="M113" s="196"/>
      <c r="N113" s="196"/>
      <c r="O113" s="196"/>
      <c r="P113" s="196"/>
      <c r="Q113" s="196"/>
      <c r="R113" s="196"/>
      <c r="S113" s="196"/>
      <c r="T113" s="196"/>
      <c r="U113" s="196"/>
      <c r="V113" s="197"/>
    </row>
    <row r="114" spans="1:22" ht="14.25" hidden="1" customHeight="1" collapsed="1">
      <c r="A114" s="94"/>
      <c r="B114" s="124"/>
      <c r="C114" s="125"/>
      <c r="D114" s="125"/>
      <c r="E114" s="126"/>
      <c r="F114" s="120"/>
      <c r="G114" s="120"/>
      <c r="H114" s="120"/>
      <c r="I114" s="120"/>
      <c r="J114" s="120"/>
      <c r="K114" s="120"/>
      <c r="L114" s="120"/>
      <c r="M114" s="120"/>
      <c r="N114" s="120"/>
      <c r="O114" s="120"/>
      <c r="P114" s="120"/>
      <c r="Q114" s="120"/>
      <c r="R114" s="120"/>
      <c r="S114" s="120"/>
      <c r="T114" s="120"/>
      <c r="U114" s="120"/>
      <c r="V114" s="120"/>
    </row>
    <row r="115" spans="1:22" ht="74.25" hidden="1" customHeight="1" outlineLevel="1" thickBot="1">
      <c r="A115" s="94"/>
      <c r="B115" s="215" t="s">
        <v>66</v>
      </c>
      <c r="C115" s="216"/>
      <c r="D115" s="216"/>
      <c r="E115" s="217" t="s">
        <v>122</v>
      </c>
      <c r="F115" s="218"/>
      <c r="G115" s="218"/>
      <c r="H115" s="218"/>
      <c r="I115" s="218"/>
      <c r="J115" s="218"/>
      <c r="K115" s="218"/>
      <c r="L115" s="218"/>
      <c r="M115" s="218"/>
      <c r="N115" s="218"/>
      <c r="O115" s="218"/>
      <c r="P115" s="218"/>
      <c r="Q115" s="218"/>
      <c r="R115" s="218"/>
      <c r="S115" s="218"/>
      <c r="T115" s="218"/>
      <c r="U115" s="218"/>
      <c r="V115" s="219"/>
    </row>
    <row r="116" spans="1:22" ht="46.5" hidden="1" customHeight="1" outlineLevel="1">
      <c r="A116" s="94"/>
      <c r="B116" s="200" t="s">
        <v>81</v>
      </c>
      <c r="C116" s="201"/>
      <c r="D116" s="202"/>
      <c r="E116" s="220" t="s">
        <v>123</v>
      </c>
      <c r="F116" s="221"/>
      <c r="G116" s="221"/>
      <c r="H116" s="221"/>
      <c r="I116" s="221"/>
      <c r="J116" s="221"/>
      <c r="K116" s="221"/>
      <c r="L116" s="221"/>
      <c r="M116" s="221"/>
      <c r="N116" s="221"/>
      <c r="O116" s="221"/>
      <c r="P116" s="221"/>
      <c r="Q116" s="221"/>
      <c r="R116" s="221"/>
      <c r="S116" s="221"/>
      <c r="T116" s="221"/>
      <c r="U116" s="221"/>
      <c r="V116" s="222"/>
    </row>
    <row r="117" spans="1:22" ht="105.75" hidden="1" customHeight="1" outlineLevel="1">
      <c r="A117" s="94"/>
      <c r="B117" s="227" t="s">
        <v>82</v>
      </c>
      <c r="C117" s="228"/>
      <c r="D117" s="228"/>
      <c r="E117" s="248" t="s">
        <v>124</v>
      </c>
      <c r="F117" s="277"/>
      <c r="G117" s="277"/>
      <c r="H117" s="277"/>
      <c r="I117" s="277"/>
      <c r="J117" s="277"/>
      <c r="K117" s="277"/>
      <c r="L117" s="277"/>
      <c r="M117" s="277"/>
      <c r="N117" s="277"/>
      <c r="O117" s="277"/>
      <c r="P117" s="277"/>
      <c r="Q117" s="277"/>
      <c r="R117" s="277"/>
      <c r="S117" s="277"/>
      <c r="T117" s="277"/>
      <c r="U117" s="277"/>
      <c r="V117" s="278"/>
    </row>
    <row r="118" spans="1:22" ht="43.5" hidden="1" customHeight="1" outlineLevel="1">
      <c r="A118" s="94"/>
      <c r="B118" s="233" t="s">
        <v>67</v>
      </c>
      <c r="C118" s="234"/>
      <c r="D118" s="234"/>
      <c r="E118" s="251" t="s">
        <v>85</v>
      </c>
      <c r="F118" s="252"/>
      <c r="G118" s="252"/>
      <c r="H118" s="252"/>
      <c r="I118" s="252"/>
      <c r="J118" s="252"/>
      <c r="K118" s="252"/>
      <c r="L118" s="252"/>
      <c r="M118" s="252"/>
      <c r="N118" s="252"/>
      <c r="O118" s="252"/>
      <c r="P118" s="252"/>
      <c r="Q118" s="252"/>
      <c r="R118" s="252"/>
      <c r="S118" s="252"/>
      <c r="T118" s="252"/>
      <c r="U118" s="252"/>
      <c r="V118" s="253"/>
    </row>
    <row r="119" spans="1:22" ht="17.25" hidden="1" customHeight="1" outlineLevel="1">
      <c r="A119" s="94"/>
      <c r="B119" s="235"/>
      <c r="C119" s="236"/>
      <c r="D119" s="236"/>
      <c r="E119" s="89" t="s">
        <v>87</v>
      </c>
      <c r="F119" s="203" t="s">
        <v>97</v>
      </c>
      <c r="G119" s="203"/>
      <c r="H119" s="203"/>
      <c r="I119" s="203"/>
      <c r="J119" s="203"/>
      <c r="K119" s="203" t="s">
        <v>98</v>
      </c>
      <c r="L119" s="205"/>
      <c r="M119" s="58"/>
      <c r="N119" s="120"/>
      <c r="O119" s="120"/>
      <c r="P119" s="120"/>
      <c r="Q119" s="120"/>
      <c r="R119" s="120"/>
      <c r="S119" s="120"/>
      <c r="T119" s="120"/>
      <c r="U119" s="120"/>
      <c r="V119" s="59"/>
    </row>
    <row r="120" spans="1:22" ht="17.25" hidden="1" customHeight="1" outlineLevel="1">
      <c r="A120" s="94"/>
      <c r="B120" s="235"/>
      <c r="C120" s="236"/>
      <c r="D120" s="236"/>
      <c r="E120" s="90">
        <v>27</v>
      </c>
      <c r="F120" s="204" t="s">
        <v>90</v>
      </c>
      <c r="G120" s="204"/>
      <c r="H120" s="204"/>
      <c r="I120" s="204"/>
      <c r="J120" s="204"/>
      <c r="K120" s="290" t="s">
        <v>113</v>
      </c>
      <c r="L120" s="291"/>
      <c r="M120" s="58"/>
      <c r="N120" s="120"/>
      <c r="O120" s="120"/>
      <c r="P120" s="120"/>
      <c r="Q120" s="120"/>
      <c r="R120" s="120"/>
      <c r="S120" s="120"/>
      <c r="T120" s="120"/>
      <c r="U120" s="120"/>
      <c r="V120" s="59"/>
    </row>
    <row r="121" spans="1:22" ht="17.25" hidden="1" customHeight="1" outlineLevel="1">
      <c r="A121" s="94"/>
      <c r="B121" s="235"/>
      <c r="C121" s="236"/>
      <c r="D121" s="236"/>
      <c r="E121" s="90">
        <v>33</v>
      </c>
      <c r="F121" s="204" t="s">
        <v>91</v>
      </c>
      <c r="G121" s="204"/>
      <c r="H121" s="204"/>
      <c r="I121" s="204"/>
      <c r="J121" s="204"/>
      <c r="K121" s="290" t="s">
        <v>113</v>
      </c>
      <c r="L121" s="291"/>
      <c r="M121" s="58"/>
      <c r="N121" s="120"/>
      <c r="O121" s="120"/>
      <c r="P121" s="120"/>
      <c r="Q121" s="120"/>
      <c r="R121" s="120"/>
      <c r="S121" s="120"/>
      <c r="T121" s="120"/>
      <c r="U121" s="120"/>
      <c r="V121" s="59"/>
    </row>
    <row r="122" spans="1:22" ht="17.25" hidden="1" customHeight="1" outlineLevel="1">
      <c r="A122" s="94"/>
      <c r="B122" s="235"/>
      <c r="C122" s="236"/>
      <c r="D122" s="236"/>
      <c r="E122" s="90">
        <v>35</v>
      </c>
      <c r="F122" s="204" t="s">
        <v>92</v>
      </c>
      <c r="G122" s="204"/>
      <c r="H122" s="204"/>
      <c r="I122" s="204"/>
      <c r="J122" s="204"/>
      <c r="K122" s="290" t="s">
        <v>113</v>
      </c>
      <c r="L122" s="291"/>
      <c r="M122" s="58"/>
      <c r="N122" s="120"/>
      <c r="O122" s="120"/>
      <c r="P122" s="120"/>
      <c r="Q122" s="120"/>
      <c r="R122" s="120"/>
      <c r="S122" s="120"/>
      <c r="T122" s="120"/>
      <c r="U122" s="120"/>
      <c r="V122" s="59"/>
    </row>
    <row r="123" spans="1:22" ht="17.25" hidden="1" customHeight="1" outlineLevel="1">
      <c r="A123" s="94"/>
      <c r="B123" s="235"/>
      <c r="C123" s="236"/>
      <c r="D123" s="236"/>
      <c r="E123" s="90" t="s">
        <v>88</v>
      </c>
      <c r="F123" s="204" t="s">
        <v>93</v>
      </c>
      <c r="G123" s="204"/>
      <c r="H123" s="204"/>
      <c r="I123" s="204"/>
      <c r="J123" s="204"/>
      <c r="K123" s="290" t="s">
        <v>113</v>
      </c>
      <c r="L123" s="291"/>
      <c r="M123" s="58"/>
      <c r="N123" s="120"/>
      <c r="O123" s="120"/>
      <c r="P123" s="120"/>
      <c r="Q123" s="120"/>
      <c r="R123" s="120"/>
      <c r="S123" s="120"/>
      <c r="T123" s="120"/>
      <c r="U123" s="120"/>
      <c r="V123" s="59"/>
    </row>
    <row r="124" spans="1:22" ht="17.25" hidden="1" customHeight="1" outlineLevel="1">
      <c r="A124" s="94"/>
      <c r="B124" s="235"/>
      <c r="C124" s="236"/>
      <c r="D124" s="236"/>
      <c r="E124" s="90">
        <v>36</v>
      </c>
      <c r="F124" s="204" t="s">
        <v>94</v>
      </c>
      <c r="G124" s="204"/>
      <c r="H124" s="204"/>
      <c r="I124" s="204"/>
      <c r="J124" s="204"/>
      <c r="K124" s="290" t="s">
        <v>113</v>
      </c>
      <c r="L124" s="291"/>
      <c r="M124" s="58"/>
      <c r="N124" s="120"/>
      <c r="O124" s="120"/>
      <c r="P124" s="120"/>
      <c r="Q124" s="120"/>
      <c r="R124" s="120"/>
      <c r="S124" s="120"/>
      <c r="T124" s="120"/>
      <c r="U124" s="120"/>
      <c r="V124" s="59"/>
    </row>
    <row r="125" spans="1:22" ht="17.25" hidden="1" customHeight="1" outlineLevel="1">
      <c r="A125" s="94"/>
      <c r="B125" s="235"/>
      <c r="C125" s="236"/>
      <c r="D125" s="236"/>
      <c r="E125" s="90">
        <v>38</v>
      </c>
      <c r="F125" s="204" t="s">
        <v>95</v>
      </c>
      <c r="G125" s="204"/>
      <c r="H125" s="204"/>
      <c r="I125" s="204"/>
      <c r="J125" s="204"/>
      <c r="K125" s="206" t="s">
        <v>100</v>
      </c>
      <c r="L125" s="207"/>
      <c r="M125" s="58"/>
      <c r="N125" s="120"/>
      <c r="O125" s="120"/>
      <c r="P125" s="120"/>
      <c r="Q125" s="120"/>
      <c r="R125" s="120"/>
      <c r="S125" s="120"/>
      <c r="T125" s="120"/>
      <c r="U125" s="120"/>
      <c r="V125" s="59"/>
    </row>
    <row r="126" spans="1:22" ht="17.25" hidden="1" customHeight="1" outlineLevel="1">
      <c r="A126" s="94"/>
      <c r="B126" s="235"/>
      <c r="C126" s="236"/>
      <c r="D126" s="236"/>
      <c r="E126" s="90" t="s">
        <v>89</v>
      </c>
      <c r="F126" s="204" t="s">
        <v>96</v>
      </c>
      <c r="G126" s="204"/>
      <c r="H126" s="204"/>
      <c r="I126" s="204"/>
      <c r="J126" s="204"/>
      <c r="K126" s="290" t="s">
        <v>113</v>
      </c>
      <c r="L126" s="291"/>
      <c r="M126" s="58"/>
      <c r="N126" s="120"/>
      <c r="O126" s="120"/>
      <c r="P126" s="120"/>
      <c r="Q126" s="120"/>
      <c r="R126" s="120"/>
      <c r="S126" s="120"/>
      <c r="T126" s="120"/>
      <c r="U126" s="120"/>
      <c r="V126" s="59"/>
    </row>
    <row r="127" spans="1:22" ht="17.25" hidden="1" customHeight="1" outlineLevel="1">
      <c r="A127" s="94"/>
      <c r="B127" s="237"/>
      <c r="C127" s="238"/>
      <c r="D127" s="238"/>
      <c r="E127" s="91">
        <v>62</v>
      </c>
      <c r="F127" s="232" t="s">
        <v>99</v>
      </c>
      <c r="G127" s="232"/>
      <c r="H127" s="232"/>
      <c r="I127" s="232"/>
      <c r="J127" s="232"/>
      <c r="K127" s="290" t="s">
        <v>113</v>
      </c>
      <c r="L127" s="291"/>
      <c r="M127" s="60"/>
      <c r="N127" s="121"/>
      <c r="O127" s="121"/>
      <c r="P127" s="121"/>
      <c r="Q127" s="121"/>
      <c r="R127" s="121"/>
      <c r="S127" s="121"/>
      <c r="T127" s="121"/>
      <c r="U127" s="121"/>
      <c r="V127" s="62"/>
    </row>
    <row r="128" spans="1:22" ht="31.5" hidden="1" customHeight="1" outlineLevel="1">
      <c r="A128" s="94"/>
      <c r="B128" s="227" t="s">
        <v>68</v>
      </c>
      <c r="C128" s="228"/>
      <c r="D128" s="228"/>
      <c r="E128" s="248" t="s">
        <v>101</v>
      </c>
      <c r="F128" s="249"/>
      <c r="G128" s="249"/>
      <c r="H128" s="249"/>
      <c r="I128" s="249"/>
      <c r="J128" s="249"/>
      <c r="K128" s="249"/>
      <c r="L128" s="249"/>
      <c r="M128" s="249"/>
      <c r="N128" s="249"/>
      <c r="O128" s="249"/>
      <c r="P128" s="249"/>
      <c r="Q128" s="249"/>
      <c r="R128" s="249"/>
      <c r="S128" s="249"/>
      <c r="T128" s="249"/>
      <c r="U128" s="249"/>
      <c r="V128" s="250"/>
    </row>
    <row r="129" spans="1:22" ht="59.25" hidden="1" customHeight="1" outlineLevel="1" thickBot="1">
      <c r="A129" s="94"/>
      <c r="B129" s="208" t="s">
        <v>69</v>
      </c>
      <c r="C129" s="209"/>
      <c r="D129" s="209"/>
      <c r="E129" s="195" t="s">
        <v>86</v>
      </c>
      <c r="F129" s="196"/>
      <c r="G129" s="196"/>
      <c r="H129" s="196"/>
      <c r="I129" s="196"/>
      <c r="J129" s="196"/>
      <c r="K129" s="196"/>
      <c r="L129" s="196"/>
      <c r="M129" s="196"/>
      <c r="N129" s="196"/>
      <c r="O129" s="196"/>
      <c r="P129" s="196"/>
      <c r="Q129" s="196"/>
      <c r="R129" s="196"/>
      <c r="S129" s="196"/>
      <c r="T129" s="196"/>
      <c r="U129" s="196"/>
      <c r="V129" s="197"/>
    </row>
    <row r="130" spans="1:22" ht="14.25" hidden="1" customHeight="1" collapsed="1">
      <c r="A130" s="94"/>
      <c r="B130" s="124"/>
      <c r="C130" s="125"/>
      <c r="D130" s="125"/>
      <c r="E130" s="126"/>
      <c r="F130" s="120"/>
      <c r="G130" s="120"/>
      <c r="H130" s="120"/>
      <c r="I130" s="120"/>
      <c r="J130" s="120"/>
      <c r="K130" s="120"/>
      <c r="L130" s="120"/>
      <c r="M130" s="120"/>
      <c r="N130" s="120"/>
      <c r="O130" s="120"/>
      <c r="P130" s="120"/>
      <c r="Q130" s="120"/>
      <c r="R130" s="120"/>
      <c r="S130" s="120"/>
      <c r="T130" s="120"/>
      <c r="U130" s="120"/>
      <c r="V130" s="120"/>
    </row>
    <row r="131" spans="1:22" ht="74.25" hidden="1" customHeight="1" outlineLevel="1" thickBot="1">
      <c r="A131" s="94"/>
      <c r="B131" s="215" t="s">
        <v>66</v>
      </c>
      <c r="C131" s="216"/>
      <c r="D131" s="216"/>
      <c r="E131" s="217" t="s">
        <v>125</v>
      </c>
      <c r="F131" s="218"/>
      <c r="G131" s="218"/>
      <c r="H131" s="218"/>
      <c r="I131" s="218"/>
      <c r="J131" s="218"/>
      <c r="K131" s="218"/>
      <c r="L131" s="218"/>
      <c r="M131" s="218"/>
      <c r="N131" s="218"/>
      <c r="O131" s="218"/>
      <c r="P131" s="218"/>
      <c r="Q131" s="218"/>
      <c r="R131" s="218"/>
      <c r="S131" s="218"/>
      <c r="T131" s="218"/>
      <c r="U131" s="218"/>
      <c r="V131" s="219"/>
    </row>
    <row r="132" spans="1:22" ht="63.75" hidden="1" customHeight="1" outlineLevel="1">
      <c r="A132" s="94"/>
      <c r="B132" s="200" t="s">
        <v>81</v>
      </c>
      <c r="C132" s="201"/>
      <c r="D132" s="202"/>
      <c r="E132" s="220" t="s">
        <v>126</v>
      </c>
      <c r="F132" s="221"/>
      <c r="G132" s="221"/>
      <c r="H132" s="221"/>
      <c r="I132" s="221"/>
      <c r="J132" s="221"/>
      <c r="K132" s="221"/>
      <c r="L132" s="221"/>
      <c r="M132" s="221"/>
      <c r="N132" s="221"/>
      <c r="O132" s="221"/>
      <c r="P132" s="221"/>
      <c r="Q132" s="221"/>
      <c r="R132" s="221"/>
      <c r="S132" s="221"/>
      <c r="T132" s="221"/>
      <c r="U132" s="221"/>
      <c r="V132" s="222"/>
    </row>
    <row r="133" spans="1:22" ht="105.75" hidden="1" customHeight="1" outlineLevel="1">
      <c r="A133" s="94"/>
      <c r="B133" s="227" t="s">
        <v>82</v>
      </c>
      <c r="C133" s="228"/>
      <c r="D133" s="228"/>
      <c r="E133" s="248" t="s">
        <v>127</v>
      </c>
      <c r="F133" s="277"/>
      <c r="G133" s="277"/>
      <c r="H133" s="277"/>
      <c r="I133" s="277"/>
      <c r="J133" s="277"/>
      <c r="K133" s="277"/>
      <c r="L133" s="277"/>
      <c r="M133" s="277"/>
      <c r="N133" s="277"/>
      <c r="O133" s="277"/>
      <c r="P133" s="277"/>
      <c r="Q133" s="277"/>
      <c r="R133" s="277"/>
      <c r="S133" s="277"/>
      <c r="T133" s="277"/>
      <c r="U133" s="277"/>
      <c r="V133" s="278"/>
    </row>
    <row r="134" spans="1:22" ht="43.5" hidden="1" customHeight="1" outlineLevel="1">
      <c r="A134" s="94"/>
      <c r="B134" s="233" t="s">
        <v>67</v>
      </c>
      <c r="C134" s="234"/>
      <c r="D134" s="234"/>
      <c r="E134" s="251" t="s">
        <v>85</v>
      </c>
      <c r="F134" s="252"/>
      <c r="G134" s="252"/>
      <c r="H134" s="252"/>
      <c r="I134" s="252"/>
      <c r="J134" s="252"/>
      <c r="K134" s="252"/>
      <c r="L134" s="252"/>
      <c r="M134" s="252"/>
      <c r="N134" s="252"/>
      <c r="O134" s="252"/>
      <c r="P134" s="252"/>
      <c r="Q134" s="252"/>
      <c r="R134" s="252"/>
      <c r="S134" s="252"/>
      <c r="T134" s="252"/>
      <c r="U134" s="252"/>
      <c r="V134" s="253"/>
    </row>
    <row r="135" spans="1:22" ht="17.25" hidden="1" customHeight="1" outlineLevel="1">
      <c r="A135" s="94"/>
      <c r="B135" s="235"/>
      <c r="C135" s="236"/>
      <c r="D135" s="236"/>
      <c r="E135" s="89" t="s">
        <v>87</v>
      </c>
      <c r="F135" s="203" t="s">
        <v>97</v>
      </c>
      <c r="G135" s="203"/>
      <c r="H135" s="203"/>
      <c r="I135" s="203"/>
      <c r="J135" s="203"/>
      <c r="K135" s="203" t="s">
        <v>98</v>
      </c>
      <c r="L135" s="205"/>
      <c r="M135" s="58"/>
      <c r="N135" s="120"/>
      <c r="O135" s="120"/>
      <c r="P135" s="120"/>
      <c r="Q135" s="120"/>
      <c r="R135" s="120"/>
      <c r="S135" s="120"/>
      <c r="T135" s="120"/>
      <c r="U135" s="120"/>
      <c r="V135" s="59"/>
    </row>
    <row r="136" spans="1:22" ht="17.25" hidden="1" customHeight="1" outlineLevel="1">
      <c r="A136" s="94"/>
      <c r="B136" s="235"/>
      <c r="C136" s="236"/>
      <c r="D136" s="236"/>
      <c r="E136" s="90">
        <v>27</v>
      </c>
      <c r="F136" s="204" t="s">
        <v>90</v>
      </c>
      <c r="G136" s="204"/>
      <c r="H136" s="204"/>
      <c r="I136" s="204"/>
      <c r="J136" s="204"/>
      <c r="K136" s="290" t="s">
        <v>113</v>
      </c>
      <c r="L136" s="291"/>
      <c r="M136" s="58"/>
      <c r="N136" s="120"/>
      <c r="O136" s="120"/>
      <c r="P136" s="120"/>
      <c r="Q136" s="120"/>
      <c r="R136" s="120"/>
      <c r="S136" s="120"/>
      <c r="T136" s="120"/>
      <c r="U136" s="120"/>
      <c r="V136" s="59"/>
    </row>
    <row r="137" spans="1:22" ht="17.25" hidden="1" customHeight="1" outlineLevel="1">
      <c r="A137" s="94"/>
      <c r="B137" s="235"/>
      <c r="C137" s="236"/>
      <c r="D137" s="236"/>
      <c r="E137" s="90">
        <v>33</v>
      </c>
      <c r="F137" s="204" t="s">
        <v>91</v>
      </c>
      <c r="G137" s="204"/>
      <c r="H137" s="204"/>
      <c r="I137" s="204"/>
      <c r="J137" s="204"/>
      <c r="K137" s="290" t="s">
        <v>113</v>
      </c>
      <c r="L137" s="291"/>
      <c r="M137" s="58"/>
      <c r="N137" s="120"/>
      <c r="O137" s="120"/>
      <c r="P137" s="120"/>
      <c r="Q137" s="120"/>
      <c r="R137" s="120"/>
      <c r="S137" s="120"/>
      <c r="T137" s="120"/>
      <c r="U137" s="120"/>
      <c r="V137" s="59"/>
    </row>
    <row r="138" spans="1:22" ht="17.25" hidden="1" customHeight="1" outlineLevel="1">
      <c r="A138" s="94"/>
      <c r="B138" s="235"/>
      <c r="C138" s="236"/>
      <c r="D138" s="236"/>
      <c r="E138" s="90">
        <v>35</v>
      </c>
      <c r="F138" s="204" t="s">
        <v>92</v>
      </c>
      <c r="G138" s="204"/>
      <c r="H138" s="204"/>
      <c r="I138" s="204"/>
      <c r="J138" s="204"/>
      <c r="K138" s="290" t="s">
        <v>113</v>
      </c>
      <c r="L138" s="291"/>
      <c r="M138" s="58"/>
      <c r="N138" s="120"/>
      <c r="O138" s="120"/>
      <c r="P138" s="120"/>
      <c r="Q138" s="120"/>
      <c r="R138" s="120"/>
      <c r="S138" s="120"/>
      <c r="T138" s="120"/>
      <c r="U138" s="120"/>
      <c r="V138" s="59"/>
    </row>
    <row r="139" spans="1:22" ht="17.25" hidden="1" customHeight="1" outlineLevel="1">
      <c r="A139" s="94"/>
      <c r="B139" s="235"/>
      <c r="C139" s="236"/>
      <c r="D139" s="236"/>
      <c r="E139" s="90" t="s">
        <v>88</v>
      </c>
      <c r="F139" s="204" t="s">
        <v>93</v>
      </c>
      <c r="G139" s="204"/>
      <c r="H139" s="204"/>
      <c r="I139" s="204"/>
      <c r="J139" s="204"/>
      <c r="K139" s="290" t="s">
        <v>113</v>
      </c>
      <c r="L139" s="291"/>
      <c r="M139" s="58"/>
      <c r="N139" s="120"/>
      <c r="O139" s="120"/>
      <c r="P139" s="120"/>
      <c r="Q139" s="120"/>
      <c r="R139" s="120"/>
      <c r="S139" s="120"/>
      <c r="T139" s="120"/>
      <c r="U139" s="120"/>
      <c r="V139" s="59"/>
    </row>
    <row r="140" spans="1:22" ht="17.25" hidden="1" customHeight="1" outlineLevel="1">
      <c r="A140" s="94"/>
      <c r="B140" s="235"/>
      <c r="C140" s="236"/>
      <c r="D140" s="236"/>
      <c r="E140" s="90">
        <v>36</v>
      </c>
      <c r="F140" s="204" t="s">
        <v>94</v>
      </c>
      <c r="G140" s="204"/>
      <c r="H140" s="204"/>
      <c r="I140" s="204"/>
      <c r="J140" s="204"/>
      <c r="K140" s="290" t="s">
        <v>113</v>
      </c>
      <c r="L140" s="291"/>
      <c r="M140" s="58"/>
      <c r="N140" s="120"/>
      <c r="O140" s="120"/>
      <c r="P140" s="120"/>
      <c r="Q140" s="120"/>
      <c r="R140" s="120"/>
      <c r="S140" s="120"/>
      <c r="T140" s="120"/>
      <c r="U140" s="120"/>
      <c r="V140" s="59"/>
    </row>
    <row r="141" spans="1:22" ht="17.25" hidden="1" customHeight="1" outlineLevel="1">
      <c r="A141" s="94"/>
      <c r="B141" s="235"/>
      <c r="C141" s="236"/>
      <c r="D141" s="236"/>
      <c r="E141" s="90">
        <v>38</v>
      </c>
      <c r="F141" s="204" t="s">
        <v>95</v>
      </c>
      <c r="G141" s="204"/>
      <c r="H141" s="204"/>
      <c r="I141" s="204"/>
      <c r="J141" s="204"/>
      <c r="K141" s="290" t="s">
        <v>113</v>
      </c>
      <c r="L141" s="291"/>
      <c r="M141" s="58"/>
      <c r="N141" s="120"/>
      <c r="O141" s="120"/>
      <c r="P141" s="120"/>
      <c r="Q141" s="120"/>
      <c r="R141" s="120"/>
      <c r="S141" s="120"/>
      <c r="T141" s="120"/>
      <c r="U141" s="120"/>
      <c r="V141" s="59"/>
    </row>
    <row r="142" spans="1:22" ht="17.25" hidden="1" customHeight="1" outlineLevel="1">
      <c r="A142" s="94"/>
      <c r="B142" s="235"/>
      <c r="C142" s="236"/>
      <c r="D142" s="236"/>
      <c r="E142" s="90" t="s">
        <v>89</v>
      </c>
      <c r="F142" s="204" t="s">
        <v>96</v>
      </c>
      <c r="G142" s="204"/>
      <c r="H142" s="204"/>
      <c r="I142" s="204"/>
      <c r="J142" s="204"/>
      <c r="K142" s="290" t="s">
        <v>113</v>
      </c>
      <c r="L142" s="291"/>
      <c r="M142" s="58"/>
      <c r="N142" s="120"/>
      <c r="O142" s="120"/>
      <c r="P142" s="120"/>
      <c r="Q142" s="120"/>
      <c r="R142" s="120"/>
      <c r="S142" s="120"/>
      <c r="T142" s="120"/>
      <c r="U142" s="120"/>
      <c r="V142" s="59"/>
    </row>
    <row r="143" spans="1:22" ht="17.25" hidden="1" customHeight="1" outlineLevel="1">
      <c r="A143" s="94"/>
      <c r="B143" s="237"/>
      <c r="C143" s="238"/>
      <c r="D143" s="238"/>
      <c r="E143" s="91">
        <v>62</v>
      </c>
      <c r="F143" s="232" t="s">
        <v>99</v>
      </c>
      <c r="G143" s="232"/>
      <c r="H143" s="232"/>
      <c r="I143" s="232"/>
      <c r="J143" s="232"/>
      <c r="K143" s="206" t="s">
        <v>100</v>
      </c>
      <c r="L143" s="207"/>
      <c r="M143" s="60"/>
      <c r="N143" s="121"/>
      <c r="O143" s="121"/>
      <c r="P143" s="121"/>
      <c r="Q143" s="121"/>
      <c r="R143" s="121"/>
      <c r="S143" s="121"/>
      <c r="T143" s="121"/>
      <c r="U143" s="121"/>
      <c r="V143" s="62"/>
    </row>
    <row r="144" spans="1:22" ht="31.5" hidden="1" customHeight="1" outlineLevel="1">
      <c r="A144" s="94"/>
      <c r="B144" s="227" t="s">
        <v>68</v>
      </c>
      <c r="C144" s="228"/>
      <c r="D144" s="228"/>
      <c r="E144" s="248" t="s">
        <v>101</v>
      </c>
      <c r="F144" s="249"/>
      <c r="G144" s="249"/>
      <c r="H144" s="249"/>
      <c r="I144" s="249"/>
      <c r="J144" s="249"/>
      <c r="K144" s="249"/>
      <c r="L144" s="249"/>
      <c r="M144" s="249"/>
      <c r="N144" s="249"/>
      <c r="O144" s="249"/>
      <c r="P144" s="249"/>
      <c r="Q144" s="249"/>
      <c r="R144" s="249"/>
      <c r="S144" s="249"/>
      <c r="T144" s="249"/>
      <c r="U144" s="249"/>
      <c r="V144" s="250"/>
    </row>
    <row r="145" spans="1:22" ht="59.25" hidden="1" customHeight="1" outlineLevel="1" thickBot="1">
      <c r="A145" s="94"/>
      <c r="B145" s="208" t="s">
        <v>69</v>
      </c>
      <c r="C145" s="209"/>
      <c r="D145" s="209"/>
      <c r="E145" s="195" t="s">
        <v>86</v>
      </c>
      <c r="F145" s="196"/>
      <c r="G145" s="196"/>
      <c r="H145" s="196"/>
      <c r="I145" s="196"/>
      <c r="J145" s="196"/>
      <c r="K145" s="196"/>
      <c r="L145" s="196"/>
      <c r="M145" s="196"/>
      <c r="N145" s="196"/>
      <c r="O145" s="196"/>
      <c r="P145" s="196"/>
      <c r="Q145" s="196"/>
      <c r="R145" s="196"/>
      <c r="S145" s="196"/>
      <c r="T145" s="196"/>
      <c r="U145" s="196"/>
      <c r="V145" s="197"/>
    </row>
    <row r="146" spans="1:22" ht="14.25" hidden="1" customHeight="1" collapsed="1">
      <c r="A146" s="94"/>
      <c r="B146" s="124"/>
      <c r="C146" s="125"/>
      <c r="D146" s="125"/>
      <c r="E146" s="126"/>
      <c r="F146" s="120"/>
      <c r="G146" s="120"/>
      <c r="H146" s="120"/>
      <c r="I146" s="120"/>
      <c r="J146" s="120"/>
      <c r="K146" s="120"/>
      <c r="L146" s="120"/>
      <c r="M146" s="120"/>
      <c r="N146" s="120"/>
      <c r="O146" s="120"/>
      <c r="P146" s="120"/>
      <c r="Q146" s="120"/>
      <c r="R146" s="120"/>
      <c r="S146" s="120"/>
      <c r="T146" s="120"/>
      <c r="U146" s="120"/>
      <c r="V146" s="120"/>
    </row>
    <row r="147" spans="1:22" ht="74.25" hidden="1" customHeight="1" outlineLevel="1" thickBot="1">
      <c r="A147" s="94"/>
      <c r="B147" s="215" t="s">
        <v>66</v>
      </c>
      <c r="C147" s="216"/>
      <c r="D147" s="216"/>
      <c r="E147" s="217" t="s">
        <v>128</v>
      </c>
      <c r="F147" s="218"/>
      <c r="G147" s="218"/>
      <c r="H147" s="218"/>
      <c r="I147" s="218"/>
      <c r="J147" s="218"/>
      <c r="K147" s="218"/>
      <c r="L147" s="218"/>
      <c r="M147" s="218"/>
      <c r="N147" s="218"/>
      <c r="O147" s="218"/>
      <c r="P147" s="218"/>
      <c r="Q147" s="218"/>
      <c r="R147" s="218"/>
      <c r="S147" s="218"/>
      <c r="T147" s="218"/>
      <c r="U147" s="218"/>
      <c r="V147" s="219"/>
    </row>
    <row r="148" spans="1:22" ht="63.75" hidden="1" customHeight="1" outlineLevel="1">
      <c r="A148" s="94"/>
      <c r="B148" s="200" t="s">
        <v>81</v>
      </c>
      <c r="C148" s="201"/>
      <c r="D148" s="202"/>
      <c r="E148" s="220" t="s">
        <v>129</v>
      </c>
      <c r="F148" s="221"/>
      <c r="G148" s="221"/>
      <c r="H148" s="221"/>
      <c r="I148" s="221"/>
      <c r="J148" s="221"/>
      <c r="K148" s="221"/>
      <c r="L148" s="221"/>
      <c r="M148" s="221"/>
      <c r="N148" s="221"/>
      <c r="O148" s="221"/>
      <c r="P148" s="221"/>
      <c r="Q148" s="221"/>
      <c r="R148" s="221"/>
      <c r="S148" s="221"/>
      <c r="T148" s="221"/>
      <c r="U148" s="221"/>
      <c r="V148" s="222"/>
    </row>
    <row r="149" spans="1:22" ht="105.75" hidden="1" customHeight="1" outlineLevel="1">
      <c r="A149" s="94"/>
      <c r="B149" s="227" t="s">
        <v>82</v>
      </c>
      <c r="C149" s="228"/>
      <c r="D149" s="228"/>
      <c r="E149" s="248" t="s">
        <v>130</v>
      </c>
      <c r="F149" s="277"/>
      <c r="G149" s="277"/>
      <c r="H149" s="277"/>
      <c r="I149" s="277"/>
      <c r="J149" s="277"/>
      <c r="K149" s="277"/>
      <c r="L149" s="277"/>
      <c r="M149" s="277"/>
      <c r="N149" s="277"/>
      <c r="O149" s="277"/>
      <c r="P149" s="277"/>
      <c r="Q149" s="277"/>
      <c r="R149" s="277"/>
      <c r="S149" s="277"/>
      <c r="T149" s="277"/>
      <c r="U149" s="277"/>
      <c r="V149" s="278"/>
    </row>
    <row r="150" spans="1:22" ht="43.5" hidden="1" customHeight="1" outlineLevel="1">
      <c r="A150" s="94"/>
      <c r="B150" s="233" t="s">
        <v>67</v>
      </c>
      <c r="C150" s="234"/>
      <c r="D150" s="234"/>
      <c r="E150" s="251" t="s">
        <v>85</v>
      </c>
      <c r="F150" s="252"/>
      <c r="G150" s="252"/>
      <c r="H150" s="252"/>
      <c r="I150" s="252"/>
      <c r="J150" s="252"/>
      <c r="K150" s="252"/>
      <c r="L150" s="252"/>
      <c r="M150" s="252"/>
      <c r="N150" s="252"/>
      <c r="O150" s="252"/>
      <c r="P150" s="252"/>
      <c r="Q150" s="252"/>
      <c r="R150" s="252"/>
      <c r="S150" s="252"/>
      <c r="T150" s="252"/>
      <c r="U150" s="252"/>
      <c r="V150" s="253"/>
    </row>
    <row r="151" spans="1:22" ht="17.25" hidden="1" customHeight="1" outlineLevel="1">
      <c r="A151" s="94"/>
      <c r="B151" s="235"/>
      <c r="C151" s="236"/>
      <c r="D151" s="236"/>
      <c r="E151" s="89" t="s">
        <v>87</v>
      </c>
      <c r="F151" s="203" t="s">
        <v>97</v>
      </c>
      <c r="G151" s="203"/>
      <c r="H151" s="203"/>
      <c r="I151" s="203"/>
      <c r="J151" s="203"/>
      <c r="K151" s="203" t="s">
        <v>98</v>
      </c>
      <c r="L151" s="205"/>
      <c r="M151" s="58"/>
      <c r="N151" s="120"/>
      <c r="O151" s="120"/>
      <c r="P151" s="120"/>
      <c r="Q151" s="120"/>
      <c r="R151" s="120"/>
      <c r="S151" s="120"/>
      <c r="T151" s="120"/>
      <c r="U151" s="120"/>
      <c r="V151" s="59"/>
    </row>
    <row r="152" spans="1:22" ht="17.25" hidden="1" customHeight="1" outlineLevel="1">
      <c r="A152" s="94"/>
      <c r="B152" s="235"/>
      <c r="C152" s="236"/>
      <c r="D152" s="236"/>
      <c r="E152" s="90">
        <v>27</v>
      </c>
      <c r="F152" s="204" t="s">
        <v>90</v>
      </c>
      <c r="G152" s="204"/>
      <c r="H152" s="204"/>
      <c r="I152" s="204"/>
      <c r="J152" s="204"/>
      <c r="K152" s="294" t="s">
        <v>113</v>
      </c>
      <c r="L152" s="295"/>
      <c r="M152" s="58"/>
      <c r="N152" s="120"/>
      <c r="O152" s="120"/>
      <c r="P152" s="120"/>
      <c r="Q152" s="120"/>
      <c r="R152" s="120"/>
      <c r="S152" s="120"/>
      <c r="T152" s="120"/>
      <c r="U152" s="120"/>
      <c r="V152" s="59"/>
    </row>
    <row r="153" spans="1:22" ht="17.25" hidden="1" customHeight="1" outlineLevel="1">
      <c r="A153" s="94"/>
      <c r="B153" s="235"/>
      <c r="C153" s="236"/>
      <c r="D153" s="236"/>
      <c r="E153" s="90">
        <v>33</v>
      </c>
      <c r="F153" s="204" t="s">
        <v>91</v>
      </c>
      <c r="G153" s="204"/>
      <c r="H153" s="204"/>
      <c r="I153" s="204"/>
      <c r="J153" s="204"/>
      <c r="K153" s="294" t="s">
        <v>113</v>
      </c>
      <c r="L153" s="295"/>
      <c r="M153" s="58"/>
      <c r="N153" s="120"/>
      <c r="O153" s="120"/>
      <c r="P153" s="120"/>
      <c r="Q153" s="120"/>
      <c r="R153" s="120"/>
      <c r="S153" s="120"/>
      <c r="T153" s="120"/>
      <c r="U153" s="120"/>
      <c r="V153" s="59"/>
    </row>
    <row r="154" spans="1:22" ht="17.25" hidden="1" customHeight="1" outlineLevel="1">
      <c r="A154" s="94"/>
      <c r="B154" s="235"/>
      <c r="C154" s="236"/>
      <c r="D154" s="236"/>
      <c r="E154" s="90">
        <v>35</v>
      </c>
      <c r="F154" s="204" t="s">
        <v>92</v>
      </c>
      <c r="G154" s="204"/>
      <c r="H154" s="204"/>
      <c r="I154" s="204"/>
      <c r="J154" s="204"/>
      <c r="K154" s="294" t="s">
        <v>113</v>
      </c>
      <c r="L154" s="295"/>
      <c r="M154" s="58"/>
      <c r="N154" s="120"/>
      <c r="O154" s="120"/>
      <c r="P154" s="120"/>
      <c r="Q154" s="120"/>
      <c r="R154" s="120"/>
      <c r="S154" s="120"/>
      <c r="T154" s="120"/>
      <c r="U154" s="120"/>
      <c r="V154" s="59"/>
    </row>
    <row r="155" spans="1:22" ht="17.25" hidden="1" customHeight="1" outlineLevel="1">
      <c r="A155" s="94"/>
      <c r="B155" s="235"/>
      <c r="C155" s="236"/>
      <c r="D155" s="236"/>
      <c r="E155" s="90" t="s">
        <v>88</v>
      </c>
      <c r="F155" s="204" t="s">
        <v>93</v>
      </c>
      <c r="G155" s="204"/>
      <c r="H155" s="204"/>
      <c r="I155" s="204"/>
      <c r="J155" s="204"/>
      <c r="K155" s="294" t="s">
        <v>113</v>
      </c>
      <c r="L155" s="295"/>
      <c r="M155" s="58" t="s">
        <v>131</v>
      </c>
      <c r="N155" s="120"/>
      <c r="O155" s="120"/>
      <c r="P155" s="120"/>
      <c r="Q155" s="120"/>
      <c r="R155" s="120"/>
      <c r="S155" s="120"/>
      <c r="T155" s="120"/>
      <c r="U155" s="120"/>
      <c r="V155" s="59"/>
    </row>
    <row r="156" spans="1:22" ht="17.25" hidden="1" customHeight="1" outlineLevel="1">
      <c r="A156" s="94"/>
      <c r="B156" s="235"/>
      <c r="C156" s="236"/>
      <c r="D156" s="236"/>
      <c r="E156" s="90">
        <v>36</v>
      </c>
      <c r="F156" s="204" t="s">
        <v>94</v>
      </c>
      <c r="G156" s="204"/>
      <c r="H156" s="204"/>
      <c r="I156" s="204"/>
      <c r="J156" s="204"/>
      <c r="K156" s="294" t="s">
        <v>113</v>
      </c>
      <c r="L156" s="295"/>
      <c r="M156" s="58"/>
      <c r="N156" s="120"/>
      <c r="O156" s="120"/>
      <c r="P156" s="120"/>
      <c r="Q156" s="120"/>
      <c r="R156" s="120"/>
      <c r="S156" s="120"/>
      <c r="T156" s="120"/>
      <c r="U156" s="120"/>
      <c r="V156" s="59"/>
    </row>
    <row r="157" spans="1:22" ht="17.25" hidden="1" customHeight="1" outlineLevel="1">
      <c r="A157" s="94"/>
      <c r="B157" s="235"/>
      <c r="C157" s="236"/>
      <c r="D157" s="236"/>
      <c r="E157" s="90">
        <v>38</v>
      </c>
      <c r="F157" s="204" t="s">
        <v>95</v>
      </c>
      <c r="G157" s="204"/>
      <c r="H157" s="204"/>
      <c r="I157" s="204"/>
      <c r="J157" s="204"/>
      <c r="K157" s="294" t="s">
        <v>113</v>
      </c>
      <c r="L157" s="295"/>
      <c r="M157" s="58"/>
      <c r="N157" s="120"/>
      <c r="O157" s="120"/>
      <c r="P157" s="120"/>
      <c r="Q157" s="120"/>
      <c r="R157" s="120"/>
      <c r="S157" s="120"/>
      <c r="T157" s="120"/>
      <c r="U157" s="120"/>
      <c r="V157" s="59"/>
    </row>
    <row r="158" spans="1:22" ht="17.25" hidden="1" customHeight="1" outlineLevel="1">
      <c r="A158" s="94"/>
      <c r="B158" s="235"/>
      <c r="C158" s="236"/>
      <c r="D158" s="236"/>
      <c r="E158" s="90" t="s">
        <v>89</v>
      </c>
      <c r="F158" s="204" t="s">
        <v>96</v>
      </c>
      <c r="G158" s="204"/>
      <c r="H158" s="204"/>
      <c r="I158" s="204"/>
      <c r="J158" s="204"/>
      <c r="K158" s="294" t="s">
        <v>113</v>
      </c>
      <c r="L158" s="295"/>
      <c r="M158" s="58"/>
      <c r="N158" s="120"/>
      <c r="O158" s="120"/>
      <c r="P158" s="120"/>
      <c r="Q158" s="120"/>
      <c r="R158" s="120"/>
      <c r="S158" s="120"/>
      <c r="T158" s="120"/>
      <c r="U158" s="120"/>
      <c r="V158" s="59"/>
    </row>
    <row r="159" spans="1:22" ht="17.25" hidden="1" customHeight="1" outlineLevel="1">
      <c r="A159" s="94"/>
      <c r="B159" s="237"/>
      <c r="C159" s="238"/>
      <c r="D159" s="238"/>
      <c r="E159" s="91">
        <v>62</v>
      </c>
      <c r="F159" s="232" t="s">
        <v>99</v>
      </c>
      <c r="G159" s="232"/>
      <c r="H159" s="232"/>
      <c r="I159" s="232"/>
      <c r="J159" s="232"/>
      <c r="K159" s="296" t="s">
        <v>113</v>
      </c>
      <c r="L159" s="297"/>
      <c r="M159" s="60"/>
      <c r="N159" s="121"/>
      <c r="O159" s="121"/>
      <c r="P159" s="121"/>
      <c r="Q159" s="121"/>
      <c r="R159" s="121"/>
      <c r="S159" s="121"/>
      <c r="T159" s="121"/>
      <c r="U159" s="121"/>
      <c r="V159" s="62"/>
    </row>
    <row r="160" spans="1:22" ht="31.5" hidden="1" customHeight="1" outlineLevel="1">
      <c r="A160" s="94"/>
      <c r="B160" s="227" t="s">
        <v>68</v>
      </c>
      <c r="C160" s="228"/>
      <c r="D160" s="228"/>
      <c r="E160" s="248" t="s">
        <v>101</v>
      </c>
      <c r="F160" s="249"/>
      <c r="G160" s="249"/>
      <c r="H160" s="249"/>
      <c r="I160" s="249"/>
      <c r="J160" s="249"/>
      <c r="K160" s="289"/>
      <c r="L160" s="289"/>
      <c r="M160" s="249"/>
      <c r="N160" s="249"/>
      <c r="O160" s="249"/>
      <c r="P160" s="249"/>
      <c r="Q160" s="249"/>
      <c r="R160" s="249"/>
      <c r="S160" s="249"/>
      <c r="T160" s="249"/>
      <c r="U160" s="249"/>
      <c r="V160" s="250"/>
    </row>
    <row r="161" spans="1:22" ht="59.25" hidden="1" customHeight="1" outlineLevel="1" thickBot="1">
      <c r="A161" s="94"/>
      <c r="B161" s="208" t="s">
        <v>69</v>
      </c>
      <c r="C161" s="209"/>
      <c r="D161" s="209"/>
      <c r="E161" s="195" t="s">
        <v>86</v>
      </c>
      <c r="F161" s="196"/>
      <c r="G161" s="196"/>
      <c r="H161" s="196"/>
      <c r="I161" s="196"/>
      <c r="J161" s="196"/>
      <c r="K161" s="196"/>
      <c r="L161" s="196"/>
      <c r="M161" s="196"/>
      <c r="N161" s="196"/>
      <c r="O161" s="196"/>
      <c r="P161" s="196"/>
      <c r="Q161" s="196"/>
      <c r="R161" s="196"/>
      <c r="S161" s="196"/>
      <c r="T161" s="196"/>
      <c r="U161" s="196"/>
      <c r="V161" s="197"/>
    </row>
    <row r="162" spans="1:22" ht="14.25" hidden="1" customHeight="1" collapsed="1">
      <c r="A162" s="94"/>
      <c r="B162" s="124"/>
      <c r="C162" s="125"/>
      <c r="D162" s="125"/>
      <c r="E162" s="126"/>
      <c r="F162" s="120"/>
      <c r="G162" s="120"/>
      <c r="H162" s="120"/>
      <c r="I162" s="120"/>
      <c r="J162" s="120"/>
      <c r="K162" s="120"/>
      <c r="L162" s="120"/>
      <c r="M162" s="120"/>
      <c r="N162" s="120"/>
      <c r="O162" s="120"/>
      <c r="P162" s="120"/>
      <c r="Q162" s="120"/>
      <c r="R162" s="120"/>
      <c r="S162" s="120"/>
      <c r="T162" s="120"/>
      <c r="U162" s="120"/>
      <c r="V162" s="120"/>
    </row>
    <row r="163" spans="1:22" ht="74.25" hidden="1" customHeight="1" outlineLevel="1" thickBot="1">
      <c r="A163" s="94"/>
      <c r="B163" s="215" t="s">
        <v>66</v>
      </c>
      <c r="C163" s="216"/>
      <c r="D163" s="216"/>
      <c r="E163" s="217" t="s">
        <v>132</v>
      </c>
      <c r="F163" s="218"/>
      <c r="G163" s="218"/>
      <c r="H163" s="218"/>
      <c r="I163" s="218"/>
      <c r="J163" s="218"/>
      <c r="K163" s="218"/>
      <c r="L163" s="218"/>
      <c r="M163" s="218"/>
      <c r="N163" s="218"/>
      <c r="O163" s="218"/>
      <c r="P163" s="218"/>
      <c r="Q163" s="218"/>
      <c r="R163" s="218"/>
      <c r="S163" s="218"/>
      <c r="T163" s="218"/>
      <c r="U163" s="218"/>
      <c r="V163" s="219"/>
    </row>
    <row r="164" spans="1:22" ht="63.75" hidden="1" customHeight="1" outlineLevel="1">
      <c r="A164" s="94"/>
      <c r="B164" s="200" t="s">
        <v>81</v>
      </c>
      <c r="C164" s="201"/>
      <c r="D164" s="202"/>
      <c r="E164" s="220" t="s">
        <v>133</v>
      </c>
      <c r="F164" s="221"/>
      <c r="G164" s="221"/>
      <c r="H164" s="221"/>
      <c r="I164" s="221"/>
      <c r="J164" s="221"/>
      <c r="K164" s="221"/>
      <c r="L164" s="221"/>
      <c r="M164" s="221"/>
      <c r="N164" s="221"/>
      <c r="O164" s="221"/>
      <c r="P164" s="221"/>
      <c r="Q164" s="221"/>
      <c r="R164" s="221"/>
      <c r="S164" s="221"/>
      <c r="T164" s="221"/>
      <c r="U164" s="221"/>
      <c r="V164" s="222"/>
    </row>
    <row r="165" spans="1:22" ht="105.75" hidden="1" customHeight="1" outlineLevel="1">
      <c r="A165" s="94"/>
      <c r="B165" s="227" t="s">
        <v>82</v>
      </c>
      <c r="C165" s="228"/>
      <c r="D165" s="228"/>
      <c r="E165" s="248" t="s">
        <v>134</v>
      </c>
      <c r="F165" s="277"/>
      <c r="G165" s="277"/>
      <c r="H165" s="277"/>
      <c r="I165" s="277"/>
      <c r="J165" s="277"/>
      <c r="K165" s="277"/>
      <c r="L165" s="277"/>
      <c r="M165" s="277"/>
      <c r="N165" s="277"/>
      <c r="O165" s="277"/>
      <c r="P165" s="277"/>
      <c r="Q165" s="277"/>
      <c r="R165" s="277"/>
      <c r="S165" s="277"/>
      <c r="T165" s="277"/>
      <c r="U165" s="277"/>
      <c r="V165" s="278"/>
    </row>
    <row r="166" spans="1:22" ht="43.5" hidden="1" customHeight="1" outlineLevel="1">
      <c r="A166" s="94"/>
      <c r="B166" s="233" t="s">
        <v>67</v>
      </c>
      <c r="C166" s="234"/>
      <c r="D166" s="234"/>
      <c r="E166" s="251" t="s">
        <v>85</v>
      </c>
      <c r="F166" s="252"/>
      <c r="G166" s="252"/>
      <c r="H166" s="252"/>
      <c r="I166" s="252"/>
      <c r="J166" s="252"/>
      <c r="K166" s="252"/>
      <c r="L166" s="252"/>
      <c r="M166" s="252"/>
      <c r="N166" s="252"/>
      <c r="O166" s="252"/>
      <c r="P166" s="252"/>
      <c r="Q166" s="252"/>
      <c r="R166" s="252"/>
      <c r="S166" s="252"/>
      <c r="T166" s="252"/>
      <c r="U166" s="252"/>
      <c r="V166" s="253"/>
    </row>
    <row r="167" spans="1:22" ht="17.25" hidden="1" customHeight="1" outlineLevel="1">
      <c r="A167" s="94"/>
      <c r="B167" s="235"/>
      <c r="C167" s="236"/>
      <c r="D167" s="236"/>
      <c r="E167" s="89" t="s">
        <v>87</v>
      </c>
      <c r="F167" s="203" t="s">
        <v>97</v>
      </c>
      <c r="G167" s="203"/>
      <c r="H167" s="203"/>
      <c r="I167" s="203"/>
      <c r="J167" s="203"/>
      <c r="K167" s="203" t="s">
        <v>98</v>
      </c>
      <c r="L167" s="205"/>
      <c r="M167" s="58"/>
      <c r="N167" s="120"/>
      <c r="O167" s="120"/>
      <c r="P167" s="120"/>
      <c r="Q167" s="120"/>
      <c r="R167" s="120"/>
      <c r="S167" s="120"/>
      <c r="T167" s="120"/>
      <c r="U167" s="120"/>
      <c r="V167" s="59"/>
    </row>
    <row r="168" spans="1:22" ht="17.25" hidden="1" customHeight="1" outlineLevel="1">
      <c r="A168" s="94"/>
      <c r="B168" s="235"/>
      <c r="C168" s="236"/>
      <c r="D168" s="236"/>
      <c r="E168" s="90">
        <v>27</v>
      </c>
      <c r="F168" s="204" t="s">
        <v>90</v>
      </c>
      <c r="G168" s="204"/>
      <c r="H168" s="204"/>
      <c r="I168" s="204"/>
      <c r="J168" s="204"/>
      <c r="K168" s="284" t="s">
        <v>114</v>
      </c>
      <c r="L168" s="285"/>
      <c r="M168" s="58"/>
      <c r="N168" s="120"/>
      <c r="O168" s="120"/>
      <c r="P168" s="120"/>
      <c r="Q168" s="120"/>
      <c r="R168" s="120"/>
      <c r="S168" s="120"/>
      <c r="T168" s="120"/>
      <c r="U168" s="120"/>
      <c r="V168" s="59"/>
    </row>
    <row r="169" spans="1:22" ht="17.25" hidden="1" customHeight="1" outlineLevel="1">
      <c r="A169" s="94"/>
      <c r="B169" s="235"/>
      <c r="C169" s="236"/>
      <c r="D169" s="236"/>
      <c r="E169" s="90">
        <v>33</v>
      </c>
      <c r="F169" s="204" t="s">
        <v>91</v>
      </c>
      <c r="G169" s="204"/>
      <c r="H169" s="204"/>
      <c r="I169" s="204"/>
      <c r="J169" s="204"/>
      <c r="K169" s="284" t="s">
        <v>114</v>
      </c>
      <c r="L169" s="285"/>
      <c r="M169" s="58"/>
      <c r="N169" s="120"/>
      <c r="O169" s="120"/>
      <c r="P169" s="120"/>
      <c r="Q169" s="120"/>
      <c r="R169" s="120"/>
      <c r="S169" s="120"/>
      <c r="T169" s="120"/>
      <c r="U169" s="120"/>
      <c r="V169" s="59"/>
    </row>
    <row r="170" spans="1:22" ht="17.25" hidden="1" customHeight="1" outlineLevel="1">
      <c r="A170" s="94"/>
      <c r="B170" s="235"/>
      <c r="C170" s="236"/>
      <c r="D170" s="236"/>
      <c r="E170" s="90">
        <v>35</v>
      </c>
      <c r="F170" s="204" t="s">
        <v>92</v>
      </c>
      <c r="G170" s="204"/>
      <c r="H170" s="204"/>
      <c r="I170" s="204"/>
      <c r="J170" s="204"/>
      <c r="K170" s="206" t="s">
        <v>100</v>
      </c>
      <c r="L170" s="207"/>
      <c r="M170" s="58"/>
      <c r="N170" s="120"/>
      <c r="O170" s="120"/>
      <c r="P170" s="120"/>
      <c r="Q170" s="120"/>
      <c r="R170" s="120"/>
      <c r="S170" s="120"/>
      <c r="T170" s="120"/>
      <c r="U170" s="120"/>
      <c r="V170" s="59"/>
    </row>
    <row r="171" spans="1:22" ht="17.25" hidden="1" customHeight="1" outlineLevel="1">
      <c r="A171" s="94"/>
      <c r="B171" s="235"/>
      <c r="C171" s="236"/>
      <c r="D171" s="236"/>
      <c r="E171" s="90" t="s">
        <v>88</v>
      </c>
      <c r="F171" s="204" t="s">
        <v>93</v>
      </c>
      <c r="G171" s="204"/>
      <c r="H171" s="204"/>
      <c r="I171" s="204"/>
      <c r="J171" s="204"/>
      <c r="K171" s="206" t="s">
        <v>100</v>
      </c>
      <c r="L171" s="207"/>
      <c r="M171" s="58"/>
      <c r="N171" s="120"/>
      <c r="O171" s="120"/>
      <c r="P171" s="120"/>
      <c r="Q171" s="120"/>
      <c r="R171" s="120"/>
      <c r="S171" s="120"/>
      <c r="T171" s="120"/>
      <c r="U171" s="120"/>
      <c r="V171" s="59"/>
    </row>
    <row r="172" spans="1:22" ht="17.25" hidden="1" customHeight="1" outlineLevel="1">
      <c r="A172" s="94"/>
      <c r="B172" s="235"/>
      <c r="C172" s="236"/>
      <c r="D172" s="236"/>
      <c r="E172" s="90">
        <v>36</v>
      </c>
      <c r="F172" s="204" t="s">
        <v>94</v>
      </c>
      <c r="G172" s="204"/>
      <c r="H172" s="204"/>
      <c r="I172" s="204"/>
      <c r="J172" s="204"/>
      <c r="K172" s="284" t="s">
        <v>114</v>
      </c>
      <c r="L172" s="285"/>
      <c r="M172" s="58"/>
      <c r="N172" s="120"/>
      <c r="O172" s="120"/>
      <c r="P172" s="120"/>
      <c r="Q172" s="120"/>
      <c r="R172" s="120"/>
      <c r="S172" s="120"/>
      <c r="T172" s="120"/>
      <c r="U172" s="120"/>
      <c r="V172" s="59"/>
    </row>
    <row r="173" spans="1:22" ht="17.25" hidden="1" customHeight="1" outlineLevel="1">
      <c r="A173" s="94"/>
      <c r="B173" s="235"/>
      <c r="C173" s="236"/>
      <c r="D173" s="236"/>
      <c r="E173" s="90">
        <v>38</v>
      </c>
      <c r="F173" s="204" t="s">
        <v>95</v>
      </c>
      <c r="G173" s="204"/>
      <c r="H173" s="204"/>
      <c r="I173" s="204"/>
      <c r="J173" s="204"/>
      <c r="K173" s="206" t="s">
        <v>100</v>
      </c>
      <c r="L173" s="207"/>
      <c r="M173" s="58"/>
      <c r="N173" s="120"/>
      <c r="O173" s="120"/>
      <c r="P173" s="120"/>
      <c r="Q173" s="120"/>
      <c r="R173" s="120"/>
      <c r="S173" s="120"/>
      <c r="T173" s="120"/>
      <c r="U173" s="120"/>
      <c r="V173" s="59"/>
    </row>
    <row r="174" spans="1:22" ht="17.25" hidden="1" customHeight="1" outlineLevel="1">
      <c r="A174" s="94"/>
      <c r="B174" s="235"/>
      <c r="C174" s="236"/>
      <c r="D174" s="236"/>
      <c r="E174" s="90" t="s">
        <v>89</v>
      </c>
      <c r="F174" s="204" t="s">
        <v>96</v>
      </c>
      <c r="G174" s="204"/>
      <c r="H174" s="204"/>
      <c r="I174" s="204"/>
      <c r="J174" s="204"/>
      <c r="K174" s="206" t="s">
        <v>100</v>
      </c>
      <c r="L174" s="207"/>
      <c r="M174" s="58"/>
      <c r="N174" s="120"/>
      <c r="O174" s="120"/>
      <c r="P174" s="120"/>
      <c r="Q174" s="120"/>
      <c r="R174" s="120"/>
      <c r="S174" s="120"/>
      <c r="T174" s="120"/>
      <c r="U174" s="120"/>
      <c r="V174" s="59"/>
    </row>
    <row r="175" spans="1:22" ht="17.25" hidden="1" customHeight="1" outlineLevel="1">
      <c r="A175" s="94"/>
      <c r="B175" s="237"/>
      <c r="C175" s="238"/>
      <c r="D175" s="238"/>
      <c r="E175" s="91">
        <v>62</v>
      </c>
      <c r="F175" s="232" t="s">
        <v>99</v>
      </c>
      <c r="G175" s="232"/>
      <c r="H175" s="232"/>
      <c r="I175" s="232"/>
      <c r="J175" s="232"/>
      <c r="K175" s="206" t="s">
        <v>100</v>
      </c>
      <c r="L175" s="207"/>
      <c r="M175" s="60"/>
      <c r="N175" s="121"/>
      <c r="O175" s="121"/>
      <c r="P175" s="121"/>
      <c r="Q175" s="121"/>
      <c r="R175" s="121"/>
      <c r="S175" s="121"/>
      <c r="T175" s="121"/>
      <c r="U175" s="121"/>
      <c r="V175" s="62"/>
    </row>
    <row r="176" spans="1:22" ht="31.5" hidden="1" customHeight="1" outlineLevel="1">
      <c r="A176" s="94"/>
      <c r="B176" s="227" t="s">
        <v>68</v>
      </c>
      <c r="C176" s="228"/>
      <c r="D176" s="228"/>
      <c r="E176" s="248" t="s">
        <v>101</v>
      </c>
      <c r="F176" s="249"/>
      <c r="G176" s="249"/>
      <c r="H176" s="249"/>
      <c r="I176" s="249"/>
      <c r="J176" s="249"/>
      <c r="K176" s="249"/>
      <c r="L176" s="249"/>
      <c r="M176" s="249"/>
      <c r="N176" s="249"/>
      <c r="O176" s="249"/>
      <c r="P176" s="249"/>
      <c r="Q176" s="249"/>
      <c r="R176" s="249"/>
      <c r="S176" s="249"/>
      <c r="T176" s="249"/>
      <c r="U176" s="249"/>
      <c r="V176" s="250"/>
    </row>
    <row r="177" spans="1:22" ht="59.25" hidden="1" customHeight="1" outlineLevel="1" thickBot="1">
      <c r="A177" s="94"/>
      <c r="B177" s="208" t="s">
        <v>69</v>
      </c>
      <c r="C177" s="209"/>
      <c r="D177" s="209"/>
      <c r="E177" s="195" t="s">
        <v>86</v>
      </c>
      <c r="F177" s="196"/>
      <c r="G177" s="196"/>
      <c r="H177" s="196"/>
      <c r="I177" s="196"/>
      <c r="J177" s="196"/>
      <c r="K177" s="196"/>
      <c r="L177" s="196"/>
      <c r="M177" s="196"/>
      <c r="N177" s="196"/>
      <c r="O177" s="196"/>
      <c r="P177" s="196"/>
      <c r="Q177" s="196"/>
      <c r="R177" s="196"/>
      <c r="S177" s="196"/>
      <c r="T177" s="196"/>
      <c r="U177" s="196"/>
      <c r="V177" s="197"/>
    </row>
    <row r="178" spans="1:22" ht="14.25" hidden="1" customHeight="1" collapsed="1">
      <c r="A178" s="94"/>
      <c r="B178" s="124"/>
      <c r="C178" s="125"/>
      <c r="D178" s="125"/>
      <c r="E178" s="126"/>
      <c r="F178" s="120"/>
      <c r="G178" s="120"/>
      <c r="H178" s="120"/>
      <c r="I178" s="120"/>
      <c r="J178" s="120"/>
      <c r="K178" s="120"/>
      <c r="L178" s="120"/>
      <c r="M178" s="120"/>
      <c r="N178" s="120"/>
      <c r="O178" s="120"/>
      <c r="P178" s="120"/>
      <c r="Q178" s="120"/>
      <c r="R178" s="120"/>
      <c r="S178" s="120"/>
      <c r="T178" s="120"/>
      <c r="U178" s="120"/>
      <c r="V178" s="120"/>
    </row>
    <row r="179" spans="1:22" ht="74.25" hidden="1" customHeight="1" outlineLevel="1" thickBot="1">
      <c r="A179" s="94"/>
      <c r="B179" s="215" t="s">
        <v>66</v>
      </c>
      <c r="C179" s="216"/>
      <c r="D179" s="216"/>
      <c r="E179" s="217" t="s">
        <v>135</v>
      </c>
      <c r="F179" s="218"/>
      <c r="G179" s="218"/>
      <c r="H179" s="218"/>
      <c r="I179" s="218"/>
      <c r="J179" s="218"/>
      <c r="K179" s="218"/>
      <c r="L179" s="218"/>
      <c r="M179" s="218"/>
      <c r="N179" s="218"/>
      <c r="O179" s="218"/>
      <c r="P179" s="218"/>
      <c r="Q179" s="218"/>
      <c r="R179" s="218"/>
      <c r="S179" s="218"/>
      <c r="T179" s="218"/>
      <c r="U179" s="218"/>
      <c r="V179" s="219"/>
    </row>
    <row r="180" spans="1:22" ht="63.75" hidden="1" customHeight="1" outlineLevel="1">
      <c r="A180" s="94"/>
      <c r="B180" s="200" t="s">
        <v>81</v>
      </c>
      <c r="C180" s="201"/>
      <c r="D180" s="202"/>
      <c r="E180" s="220" t="s">
        <v>136</v>
      </c>
      <c r="F180" s="221"/>
      <c r="G180" s="221"/>
      <c r="H180" s="221"/>
      <c r="I180" s="221"/>
      <c r="J180" s="221"/>
      <c r="K180" s="221"/>
      <c r="L180" s="221"/>
      <c r="M180" s="221"/>
      <c r="N180" s="221"/>
      <c r="O180" s="221"/>
      <c r="P180" s="221"/>
      <c r="Q180" s="221"/>
      <c r="R180" s="221"/>
      <c r="S180" s="221"/>
      <c r="T180" s="221"/>
      <c r="U180" s="221"/>
      <c r="V180" s="222"/>
    </row>
    <row r="181" spans="1:22" ht="105.75" hidden="1" customHeight="1" outlineLevel="1">
      <c r="A181" s="94"/>
      <c r="B181" s="227" t="s">
        <v>82</v>
      </c>
      <c r="C181" s="228"/>
      <c r="D181" s="228"/>
      <c r="E181" s="248" t="s">
        <v>137</v>
      </c>
      <c r="F181" s="277"/>
      <c r="G181" s="277"/>
      <c r="H181" s="277"/>
      <c r="I181" s="277"/>
      <c r="J181" s="277"/>
      <c r="K181" s="277"/>
      <c r="L181" s="277"/>
      <c r="M181" s="277"/>
      <c r="N181" s="277"/>
      <c r="O181" s="277"/>
      <c r="P181" s="277"/>
      <c r="Q181" s="277"/>
      <c r="R181" s="277"/>
      <c r="S181" s="277"/>
      <c r="T181" s="277"/>
      <c r="U181" s="277"/>
      <c r="V181" s="278"/>
    </row>
    <row r="182" spans="1:22" ht="43.5" hidden="1" customHeight="1" outlineLevel="1">
      <c r="A182" s="94"/>
      <c r="B182" s="233" t="s">
        <v>67</v>
      </c>
      <c r="C182" s="234"/>
      <c r="D182" s="234"/>
      <c r="E182" s="251" t="s">
        <v>85</v>
      </c>
      <c r="F182" s="252"/>
      <c r="G182" s="252"/>
      <c r="H182" s="252"/>
      <c r="I182" s="252"/>
      <c r="J182" s="252"/>
      <c r="K182" s="252"/>
      <c r="L182" s="252"/>
      <c r="M182" s="252"/>
      <c r="N182" s="252"/>
      <c r="O182" s="252"/>
      <c r="P182" s="252"/>
      <c r="Q182" s="252"/>
      <c r="R182" s="252"/>
      <c r="S182" s="252"/>
      <c r="T182" s="252"/>
      <c r="U182" s="252"/>
      <c r="V182" s="253"/>
    </row>
    <row r="183" spans="1:22" ht="17.25" hidden="1" customHeight="1" outlineLevel="1">
      <c r="A183" s="94"/>
      <c r="B183" s="235"/>
      <c r="C183" s="236"/>
      <c r="D183" s="236"/>
      <c r="E183" s="89" t="s">
        <v>87</v>
      </c>
      <c r="F183" s="203" t="s">
        <v>97</v>
      </c>
      <c r="G183" s="203"/>
      <c r="H183" s="203"/>
      <c r="I183" s="203"/>
      <c r="J183" s="203"/>
      <c r="K183" s="203" t="s">
        <v>98</v>
      </c>
      <c r="L183" s="205"/>
      <c r="M183" s="58"/>
      <c r="N183" s="120"/>
      <c r="O183" s="120"/>
      <c r="P183" s="120"/>
      <c r="Q183" s="120"/>
      <c r="R183" s="120"/>
      <c r="S183" s="120"/>
      <c r="T183" s="120"/>
      <c r="U183" s="120"/>
      <c r="V183" s="59"/>
    </row>
    <row r="184" spans="1:22" ht="17.25" hidden="1" customHeight="1" outlineLevel="1">
      <c r="A184" s="94"/>
      <c r="B184" s="235"/>
      <c r="C184" s="236"/>
      <c r="D184" s="236"/>
      <c r="E184" s="90">
        <v>27</v>
      </c>
      <c r="F184" s="204" t="s">
        <v>90</v>
      </c>
      <c r="G184" s="204"/>
      <c r="H184" s="204"/>
      <c r="I184" s="204"/>
      <c r="J184" s="204"/>
      <c r="K184" s="284" t="s">
        <v>114</v>
      </c>
      <c r="L184" s="285"/>
      <c r="M184" s="58"/>
      <c r="N184" s="120"/>
      <c r="O184" s="120"/>
      <c r="P184" s="120"/>
      <c r="Q184" s="120"/>
      <c r="R184" s="120"/>
      <c r="S184" s="120"/>
      <c r="T184" s="120"/>
      <c r="U184" s="120"/>
      <c r="V184" s="59"/>
    </row>
    <row r="185" spans="1:22" ht="17.25" hidden="1" customHeight="1" outlineLevel="1">
      <c r="A185" s="94"/>
      <c r="B185" s="235"/>
      <c r="C185" s="236"/>
      <c r="D185" s="236"/>
      <c r="E185" s="90">
        <v>33</v>
      </c>
      <c r="F185" s="204" t="s">
        <v>91</v>
      </c>
      <c r="G185" s="204"/>
      <c r="H185" s="204"/>
      <c r="I185" s="204"/>
      <c r="J185" s="204"/>
      <c r="K185" s="284" t="s">
        <v>114</v>
      </c>
      <c r="L185" s="285"/>
      <c r="M185" s="58"/>
      <c r="N185" s="120"/>
      <c r="O185" s="120"/>
      <c r="P185" s="120"/>
      <c r="Q185" s="120"/>
      <c r="R185" s="120"/>
      <c r="S185" s="120"/>
      <c r="T185" s="120"/>
      <c r="U185" s="120"/>
      <c r="V185" s="59"/>
    </row>
    <row r="186" spans="1:22" ht="17.25" hidden="1" customHeight="1" outlineLevel="1">
      <c r="A186" s="94"/>
      <c r="B186" s="235"/>
      <c r="C186" s="236"/>
      <c r="D186" s="236"/>
      <c r="E186" s="90">
        <v>35</v>
      </c>
      <c r="F186" s="204" t="s">
        <v>92</v>
      </c>
      <c r="G186" s="204"/>
      <c r="H186" s="204"/>
      <c r="I186" s="204"/>
      <c r="J186" s="204"/>
      <c r="K186" s="284" t="s">
        <v>114</v>
      </c>
      <c r="L186" s="285"/>
      <c r="M186" s="58"/>
      <c r="N186" s="120"/>
      <c r="O186" s="120"/>
      <c r="P186" s="120"/>
      <c r="Q186" s="120"/>
      <c r="R186" s="120"/>
      <c r="S186" s="120"/>
      <c r="T186" s="120"/>
      <c r="U186" s="120"/>
      <c r="V186" s="59"/>
    </row>
    <row r="187" spans="1:22" ht="17.25" hidden="1" customHeight="1" outlineLevel="1">
      <c r="A187" s="94"/>
      <c r="B187" s="235"/>
      <c r="C187" s="236"/>
      <c r="D187" s="236"/>
      <c r="E187" s="90" t="s">
        <v>88</v>
      </c>
      <c r="F187" s="204" t="s">
        <v>93</v>
      </c>
      <c r="G187" s="204"/>
      <c r="H187" s="204"/>
      <c r="I187" s="204"/>
      <c r="J187" s="204"/>
      <c r="K187" s="284" t="s">
        <v>114</v>
      </c>
      <c r="L187" s="285"/>
      <c r="M187" s="58"/>
      <c r="N187" s="120"/>
      <c r="O187" s="120"/>
      <c r="P187" s="120"/>
      <c r="Q187" s="120"/>
      <c r="R187" s="120"/>
      <c r="S187" s="120"/>
      <c r="T187" s="120"/>
      <c r="U187" s="120"/>
      <c r="V187" s="59"/>
    </row>
    <row r="188" spans="1:22" ht="17.25" hidden="1" customHeight="1" outlineLevel="1">
      <c r="A188" s="94"/>
      <c r="B188" s="235"/>
      <c r="C188" s="236"/>
      <c r="D188" s="236"/>
      <c r="E188" s="90">
        <v>36</v>
      </c>
      <c r="F188" s="204" t="s">
        <v>94</v>
      </c>
      <c r="G188" s="204"/>
      <c r="H188" s="204"/>
      <c r="I188" s="204"/>
      <c r="J188" s="204"/>
      <c r="K188" s="284" t="s">
        <v>114</v>
      </c>
      <c r="L188" s="285"/>
      <c r="M188" s="58"/>
      <c r="N188" s="120"/>
      <c r="O188" s="120"/>
      <c r="P188" s="120"/>
      <c r="Q188" s="120"/>
      <c r="R188" s="120"/>
      <c r="S188" s="120"/>
      <c r="T188" s="120"/>
      <c r="U188" s="120"/>
      <c r="V188" s="59"/>
    </row>
    <row r="189" spans="1:22" ht="17.25" hidden="1" customHeight="1" outlineLevel="1">
      <c r="A189" s="94"/>
      <c r="B189" s="235"/>
      <c r="C189" s="236"/>
      <c r="D189" s="236"/>
      <c r="E189" s="90">
        <v>38</v>
      </c>
      <c r="F189" s="204" t="s">
        <v>95</v>
      </c>
      <c r="G189" s="204"/>
      <c r="H189" s="204"/>
      <c r="I189" s="204"/>
      <c r="J189" s="204"/>
      <c r="K189" s="284" t="s">
        <v>114</v>
      </c>
      <c r="L189" s="285"/>
      <c r="M189" s="58"/>
      <c r="N189" s="120"/>
      <c r="O189" s="120"/>
      <c r="P189" s="120"/>
      <c r="Q189" s="120"/>
      <c r="R189" s="120"/>
      <c r="S189" s="120"/>
      <c r="T189" s="120"/>
      <c r="U189" s="120"/>
      <c r="V189" s="59"/>
    </row>
    <row r="190" spans="1:22" ht="17.25" hidden="1" customHeight="1" outlineLevel="1">
      <c r="A190" s="94"/>
      <c r="B190" s="235"/>
      <c r="C190" s="236"/>
      <c r="D190" s="236"/>
      <c r="E190" s="90" t="s">
        <v>89</v>
      </c>
      <c r="F190" s="204" t="s">
        <v>96</v>
      </c>
      <c r="G190" s="204"/>
      <c r="H190" s="204"/>
      <c r="I190" s="204"/>
      <c r="J190" s="204"/>
      <c r="K190" s="284" t="s">
        <v>114</v>
      </c>
      <c r="L190" s="285"/>
      <c r="M190" s="58"/>
      <c r="N190" s="120"/>
      <c r="O190" s="120"/>
      <c r="P190" s="120"/>
      <c r="Q190" s="120"/>
      <c r="R190" s="120"/>
      <c r="S190" s="120"/>
      <c r="T190" s="120"/>
      <c r="U190" s="120"/>
      <c r="V190" s="59"/>
    </row>
    <row r="191" spans="1:22" ht="17.25" hidden="1" customHeight="1" outlineLevel="1">
      <c r="A191" s="94"/>
      <c r="B191" s="237"/>
      <c r="C191" s="238"/>
      <c r="D191" s="238"/>
      <c r="E191" s="91">
        <v>62</v>
      </c>
      <c r="F191" s="232" t="s">
        <v>99</v>
      </c>
      <c r="G191" s="232"/>
      <c r="H191" s="232"/>
      <c r="I191" s="232"/>
      <c r="J191" s="232"/>
      <c r="K191" s="284" t="s">
        <v>114</v>
      </c>
      <c r="L191" s="285"/>
      <c r="M191" s="60"/>
      <c r="N191" s="121"/>
      <c r="O191" s="121"/>
      <c r="P191" s="121"/>
      <c r="Q191" s="121"/>
      <c r="R191" s="121"/>
      <c r="S191" s="121"/>
      <c r="T191" s="121"/>
      <c r="U191" s="121"/>
      <c r="V191" s="62"/>
    </row>
    <row r="192" spans="1:22" ht="31.5" hidden="1" customHeight="1" outlineLevel="1">
      <c r="A192" s="94"/>
      <c r="B192" s="227" t="s">
        <v>68</v>
      </c>
      <c r="C192" s="228"/>
      <c r="D192" s="228"/>
      <c r="E192" s="248" t="s">
        <v>101</v>
      </c>
      <c r="F192" s="249"/>
      <c r="G192" s="249"/>
      <c r="H192" s="249"/>
      <c r="I192" s="249"/>
      <c r="J192" s="249"/>
      <c r="K192" s="249"/>
      <c r="L192" s="249"/>
      <c r="M192" s="249"/>
      <c r="N192" s="249"/>
      <c r="O192" s="249"/>
      <c r="P192" s="249"/>
      <c r="Q192" s="249"/>
      <c r="R192" s="249"/>
      <c r="S192" s="249"/>
      <c r="T192" s="249"/>
      <c r="U192" s="249"/>
      <c r="V192" s="250"/>
    </row>
    <row r="193" spans="1:22" ht="59.25" hidden="1" customHeight="1" outlineLevel="1" thickBot="1">
      <c r="A193" s="94"/>
      <c r="B193" s="208" t="s">
        <v>69</v>
      </c>
      <c r="C193" s="209"/>
      <c r="D193" s="209"/>
      <c r="E193" s="195" t="s">
        <v>86</v>
      </c>
      <c r="F193" s="196"/>
      <c r="G193" s="196"/>
      <c r="H193" s="196"/>
      <c r="I193" s="196"/>
      <c r="J193" s="196"/>
      <c r="K193" s="196"/>
      <c r="L193" s="196"/>
      <c r="M193" s="196"/>
      <c r="N193" s="196"/>
      <c r="O193" s="196"/>
      <c r="P193" s="196"/>
      <c r="Q193" s="196"/>
      <c r="R193" s="196"/>
      <c r="S193" s="196"/>
      <c r="T193" s="196"/>
      <c r="U193" s="196"/>
      <c r="V193" s="197"/>
    </row>
    <row r="194" spans="1:22" ht="14.25" customHeight="1" collapsed="1">
      <c r="A194" s="94"/>
      <c r="B194" s="124"/>
      <c r="C194" s="125"/>
      <c r="D194" s="125"/>
      <c r="E194" s="126"/>
      <c r="F194" s="120"/>
      <c r="G194" s="120"/>
      <c r="H194" s="120"/>
      <c r="I194" s="120"/>
      <c r="J194" s="120"/>
      <c r="K194" s="120"/>
      <c r="L194" s="120"/>
      <c r="M194" s="120"/>
      <c r="N194" s="120"/>
      <c r="O194" s="120"/>
      <c r="P194" s="120"/>
      <c r="Q194" s="120"/>
      <c r="R194" s="120"/>
      <c r="S194" s="120"/>
      <c r="T194" s="120"/>
      <c r="U194" s="120"/>
      <c r="V194" s="120"/>
    </row>
    <row r="195" spans="1:22" ht="23.25" customHeight="1">
      <c r="A195" s="155" t="str">
        <f>'Ocena na podst. danych'!A10</f>
        <v>D1, D3, D4, D6</v>
      </c>
      <c r="B195" s="254" t="s">
        <v>154</v>
      </c>
      <c r="C195" s="255"/>
      <c r="D195" s="255"/>
      <c r="E195" s="255"/>
      <c r="F195" s="255"/>
      <c r="G195" s="161"/>
      <c r="H195" s="161"/>
      <c r="I195" s="161"/>
      <c r="J195" s="161"/>
      <c r="K195" s="161"/>
      <c r="L195" s="161"/>
      <c r="M195" s="161"/>
      <c r="N195" s="161"/>
      <c r="O195" s="161"/>
      <c r="P195" s="161"/>
      <c r="Q195" s="161"/>
      <c r="R195" s="161"/>
      <c r="S195" s="161"/>
      <c r="T195" s="161"/>
      <c r="U195" s="161"/>
      <c r="V195" s="162"/>
    </row>
    <row r="196" spans="1:22" ht="74.25" hidden="1" customHeight="1" outlineLevel="1" thickBot="1">
      <c r="A196" s="94"/>
      <c r="B196" s="215" t="s">
        <v>66</v>
      </c>
      <c r="C196" s="216"/>
      <c r="D196" s="216"/>
      <c r="E196" s="245" t="s">
        <v>83</v>
      </c>
      <c r="F196" s="246"/>
      <c r="G196" s="246"/>
      <c r="H196" s="246"/>
      <c r="I196" s="246"/>
      <c r="J196" s="246"/>
      <c r="K196" s="246"/>
      <c r="L196" s="246"/>
      <c r="M196" s="246"/>
      <c r="N196" s="246"/>
      <c r="O196" s="246"/>
      <c r="P196" s="246"/>
      <c r="Q196" s="246"/>
      <c r="R196" s="246"/>
      <c r="S196" s="246"/>
      <c r="T196" s="246"/>
      <c r="U196" s="246"/>
      <c r="V196" s="247"/>
    </row>
    <row r="197" spans="1:22" ht="46.5" hidden="1" customHeight="1" outlineLevel="1">
      <c r="A197" s="94"/>
      <c r="B197" s="200" t="s">
        <v>81</v>
      </c>
      <c r="C197" s="201"/>
      <c r="D197" s="202"/>
      <c r="E197" s="220" t="s">
        <v>84</v>
      </c>
      <c r="F197" s="221"/>
      <c r="G197" s="221"/>
      <c r="H197" s="221"/>
      <c r="I197" s="221"/>
      <c r="J197" s="221"/>
      <c r="K197" s="221"/>
      <c r="L197" s="221"/>
      <c r="M197" s="221"/>
      <c r="N197" s="221"/>
      <c r="O197" s="221"/>
      <c r="P197" s="221"/>
      <c r="Q197" s="221"/>
      <c r="R197" s="221"/>
      <c r="S197" s="221"/>
      <c r="T197" s="221"/>
      <c r="U197" s="221"/>
      <c r="V197" s="222"/>
    </row>
    <row r="198" spans="1:22" ht="52.5" hidden="1" customHeight="1" outlineLevel="1">
      <c r="A198" s="94"/>
      <c r="B198" s="227" t="s">
        <v>82</v>
      </c>
      <c r="C198" s="228"/>
      <c r="D198" s="228"/>
      <c r="E198" s="248" t="s">
        <v>102</v>
      </c>
      <c r="F198" s="249"/>
      <c r="G198" s="249"/>
      <c r="H198" s="249"/>
      <c r="I198" s="249"/>
      <c r="J198" s="249"/>
      <c r="K198" s="249"/>
      <c r="L198" s="249"/>
      <c r="M198" s="249"/>
      <c r="N198" s="249"/>
      <c r="O198" s="249"/>
      <c r="P198" s="249"/>
      <c r="Q198" s="249"/>
      <c r="R198" s="249"/>
      <c r="S198" s="249"/>
      <c r="T198" s="249"/>
      <c r="U198" s="249"/>
      <c r="V198" s="250"/>
    </row>
    <row r="199" spans="1:22" ht="43.5" hidden="1" customHeight="1" outlineLevel="1">
      <c r="A199" s="94"/>
      <c r="B199" s="233" t="s">
        <v>67</v>
      </c>
      <c r="C199" s="234"/>
      <c r="D199" s="234"/>
      <c r="E199" s="251" t="s">
        <v>85</v>
      </c>
      <c r="F199" s="252"/>
      <c r="G199" s="252"/>
      <c r="H199" s="252"/>
      <c r="I199" s="252"/>
      <c r="J199" s="252"/>
      <c r="K199" s="252"/>
      <c r="L199" s="252"/>
      <c r="M199" s="252"/>
      <c r="N199" s="252"/>
      <c r="O199" s="252"/>
      <c r="P199" s="252"/>
      <c r="Q199" s="252"/>
      <c r="R199" s="252"/>
      <c r="S199" s="252"/>
      <c r="T199" s="252"/>
      <c r="U199" s="252"/>
      <c r="V199" s="253"/>
    </row>
    <row r="200" spans="1:22" ht="17.25" hidden="1" customHeight="1" outlineLevel="1">
      <c r="A200" s="94"/>
      <c r="B200" s="235"/>
      <c r="C200" s="236"/>
      <c r="D200" s="236"/>
      <c r="E200" s="89" t="s">
        <v>87</v>
      </c>
      <c r="F200" s="203" t="s">
        <v>97</v>
      </c>
      <c r="G200" s="203"/>
      <c r="H200" s="203"/>
      <c r="I200" s="203"/>
      <c r="J200" s="203"/>
      <c r="K200" s="203" t="s">
        <v>98</v>
      </c>
      <c r="L200" s="205"/>
      <c r="M200" s="58"/>
      <c r="N200" s="149"/>
      <c r="O200" s="149"/>
      <c r="P200" s="149"/>
      <c r="Q200" s="149"/>
      <c r="R200" s="149"/>
      <c r="S200" s="149"/>
      <c r="T200" s="149"/>
      <c r="U200" s="149"/>
      <c r="V200" s="59"/>
    </row>
    <row r="201" spans="1:22" ht="17.25" hidden="1" customHeight="1" outlineLevel="1">
      <c r="A201" s="94"/>
      <c r="B201" s="235"/>
      <c r="C201" s="236"/>
      <c r="D201" s="236"/>
      <c r="E201" s="90">
        <v>27</v>
      </c>
      <c r="F201" s="204" t="s">
        <v>90</v>
      </c>
      <c r="G201" s="204"/>
      <c r="H201" s="204"/>
      <c r="I201" s="204"/>
      <c r="J201" s="204"/>
      <c r="K201" s="206" t="s">
        <v>100</v>
      </c>
      <c r="L201" s="207"/>
      <c r="M201" s="58"/>
      <c r="N201" s="149"/>
      <c r="O201" s="149"/>
      <c r="P201" s="149"/>
      <c r="Q201" s="149"/>
      <c r="R201" s="149"/>
      <c r="S201" s="149"/>
      <c r="T201" s="149"/>
      <c r="U201" s="149"/>
      <c r="V201" s="59"/>
    </row>
    <row r="202" spans="1:22" ht="17.25" hidden="1" customHeight="1" outlineLevel="1">
      <c r="A202" s="94"/>
      <c r="B202" s="235"/>
      <c r="C202" s="236"/>
      <c r="D202" s="236"/>
      <c r="E202" s="90">
        <v>33</v>
      </c>
      <c r="F202" s="204" t="s">
        <v>91</v>
      </c>
      <c r="G202" s="204"/>
      <c r="H202" s="204"/>
      <c r="I202" s="204"/>
      <c r="J202" s="204"/>
      <c r="K202" s="206" t="s">
        <v>100</v>
      </c>
      <c r="L202" s="207"/>
      <c r="M202" s="58"/>
      <c r="N202" s="149"/>
      <c r="O202" s="149"/>
      <c r="P202" s="149"/>
      <c r="Q202" s="149"/>
      <c r="R202" s="149"/>
      <c r="S202" s="149"/>
      <c r="T202" s="149"/>
      <c r="U202" s="149"/>
      <c r="V202" s="59"/>
    </row>
    <row r="203" spans="1:22" ht="17.25" hidden="1" customHeight="1" outlineLevel="1">
      <c r="A203" s="94"/>
      <c r="B203" s="235"/>
      <c r="C203" s="236"/>
      <c r="D203" s="236"/>
      <c r="E203" s="90">
        <v>35</v>
      </c>
      <c r="F203" s="204" t="s">
        <v>92</v>
      </c>
      <c r="G203" s="204"/>
      <c r="H203" s="204"/>
      <c r="I203" s="204"/>
      <c r="J203" s="204"/>
      <c r="K203" s="206" t="s">
        <v>100</v>
      </c>
      <c r="L203" s="207"/>
      <c r="M203" s="58"/>
      <c r="N203" s="149"/>
      <c r="O203" s="149"/>
      <c r="P203" s="149"/>
      <c r="Q203" s="149"/>
      <c r="R203" s="149"/>
      <c r="S203" s="149"/>
      <c r="T203" s="149"/>
      <c r="U203" s="149"/>
      <c r="V203" s="59"/>
    </row>
    <row r="204" spans="1:22" ht="17.25" hidden="1" customHeight="1" outlineLevel="1">
      <c r="A204" s="94"/>
      <c r="B204" s="235"/>
      <c r="C204" s="236"/>
      <c r="D204" s="236"/>
      <c r="E204" s="90" t="s">
        <v>88</v>
      </c>
      <c r="F204" s="204" t="s">
        <v>93</v>
      </c>
      <c r="G204" s="204"/>
      <c r="H204" s="204"/>
      <c r="I204" s="204"/>
      <c r="J204" s="204"/>
      <c r="K204" s="206" t="s">
        <v>100</v>
      </c>
      <c r="L204" s="207"/>
      <c r="M204" s="58"/>
      <c r="N204" s="149"/>
      <c r="O204" s="149"/>
      <c r="P204" s="149"/>
      <c r="Q204" s="149"/>
      <c r="R204" s="149"/>
      <c r="S204" s="149"/>
      <c r="T204" s="149"/>
      <c r="U204" s="149"/>
      <c r="V204" s="59"/>
    </row>
    <row r="205" spans="1:22" ht="17.25" hidden="1" customHeight="1" outlineLevel="1">
      <c r="A205" s="94"/>
      <c r="B205" s="235"/>
      <c r="C205" s="236"/>
      <c r="D205" s="236"/>
      <c r="E205" s="90">
        <v>36</v>
      </c>
      <c r="F205" s="204" t="s">
        <v>94</v>
      </c>
      <c r="G205" s="204"/>
      <c r="H205" s="204"/>
      <c r="I205" s="204"/>
      <c r="J205" s="204"/>
      <c r="K205" s="206" t="s">
        <v>100</v>
      </c>
      <c r="L205" s="207"/>
      <c r="M205" s="58"/>
      <c r="N205" s="149"/>
      <c r="O205" s="149"/>
      <c r="P205" s="149"/>
      <c r="Q205" s="149"/>
      <c r="R205" s="149"/>
      <c r="S205" s="149"/>
      <c r="T205" s="149"/>
      <c r="U205" s="149"/>
      <c r="V205" s="59"/>
    </row>
    <row r="206" spans="1:22" ht="17.25" hidden="1" customHeight="1" outlineLevel="1">
      <c r="A206" s="94"/>
      <c r="B206" s="235"/>
      <c r="C206" s="236"/>
      <c r="D206" s="236"/>
      <c r="E206" s="90">
        <v>38</v>
      </c>
      <c r="F206" s="204" t="s">
        <v>95</v>
      </c>
      <c r="G206" s="204"/>
      <c r="H206" s="204"/>
      <c r="I206" s="204"/>
      <c r="J206" s="204"/>
      <c r="K206" s="206" t="s">
        <v>100</v>
      </c>
      <c r="L206" s="207"/>
      <c r="M206" s="58"/>
      <c r="N206" s="149"/>
      <c r="O206" s="149"/>
      <c r="P206" s="149"/>
      <c r="Q206" s="149"/>
      <c r="R206" s="149"/>
      <c r="S206" s="149"/>
      <c r="T206" s="149"/>
      <c r="U206" s="149"/>
      <c r="V206" s="59"/>
    </row>
    <row r="207" spans="1:22" ht="17.25" hidden="1" customHeight="1" outlineLevel="1">
      <c r="A207" s="94"/>
      <c r="B207" s="235"/>
      <c r="C207" s="236"/>
      <c r="D207" s="236"/>
      <c r="E207" s="90" t="s">
        <v>89</v>
      </c>
      <c r="F207" s="204" t="s">
        <v>96</v>
      </c>
      <c r="G207" s="204"/>
      <c r="H207" s="204"/>
      <c r="I207" s="204"/>
      <c r="J207" s="204"/>
      <c r="K207" s="206" t="s">
        <v>100</v>
      </c>
      <c r="L207" s="207"/>
      <c r="M207" s="58"/>
      <c r="N207" s="149"/>
      <c r="O207" s="149"/>
      <c r="P207" s="149"/>
      <c r="Q207" s="149"/>
      <c r="R207" s="149"/>
      <c r="S207" s="149"/>
      <c r="T207" s="149"/>
      <c r="U207" s="149"/>
      <c r="V207" s="59"/>
    </row>
    <row r="208" spans="1:22" ht="17.25" hidden="1" customHeight="1" outlineLevel="1">
      <c r="A208" s="94"/>
      <c r="B208" s="237"/>
      <c r="C208" s="238"/>
      <c r="D208" s="238"/>
      <c r="E208" s="91">
        <v>62</v>
      </c>
      <c r="F208" s="232" t="s">
        <v>99</v>
      </c>
      <c r="G208" s="232"/>
      <c r="H208" s="232"/>
      <c r="I208" s="232"/>
      <c r="J208" s="232"/>
      <c r="K208" s="206" t="s">
        <v>100</v>
      </c>
      <c r="L208" s="207"/>
      <c r="M208" s="60"/>
      <c r="N208" s="150"/>
      <c r="O208" s="150"/>
      <c r="P208" s="150"/>
      <c r="Q208" s="150"/>
      <c r="R208" s="150"/>
      <c r="S208" s="150"/>
      <c r="T208" s="150"/>
      <c r="U208" s="150"/>
      <c r="V208" s="62"/>
    </row>
    <row r="209" spans="1:22" ht="31.5" hidden="1" customHeight="1" outlineLevel="1">
      <c r="A209" s="94"/>
      <c r="B209" s="227" t="s">
        <v>68</v>
      </c>
      <c r="C209" s="228"/>
      <c r="D209" s="228"/>
      <c r="E209" s="248" t="s">
        <v>101</v>
      </c>
      <c r="F209" s="249"/>
      <c r="G209" s="249"/>
      <c r="H209" s="249"/>
      <c r="I209" s="249"/>
      <c r="J209" s="249"/>
      <c r="K209" s="249"/>
      <c r="L209" s="249"/>
      <c r="M209" s="249"/>
      <c r="N209" s="249"/>
      <c r="O209" s="249"/>
      <c r="P209" s="249"/>
      <c r="Q209" s="249"/>
      <c r="R209" s="249"/>
      <c r="S209" s="249"/>
      <c r="T209" s="249"/>
      <c r="U209" s="249"/>
      <c r="V209" s="250"/>
    </row>
    <row r="210" spans="1:22" ht="59.25" hidden="1" customHeight="1" outlineLevel="1" thickBot="1">
      <c r="A210" s="94"/>
      <c r="B210" s="208" t="s">
        <v>69</v>
      </c>
      <c r="C210" s="209"/>
      <c r="D210" s="209"/>
      <c r="E210" s="195" t="s">
        <v>86</v>
      </c>
      <c r="F210" s="196"/>
      <c r="G210" s="196"/>
      <c r="H210" s="196"/>
      <c r="I210" s="196"/>
      <c r="J210" s="196"/>
      <c r="K210" s="196"/>
      <c r="L210" s="196"/>
      <c r="M210" s="196"/>
      <c r="N210" s="196"/>
      <c r="O210" s="196"/>
      <c r="P210" s="196"/>
      <c r="Q210" s="196"/>
      <c r="R210" s="196"/>
      <c r="S210" s="196"/>
      <c r="T210" s="196"/>
      <c r="U210" s="196"/>
      <c r="V210" s="197"/>
    </row>
    <row r="211" spans="1:22" hidden="1" collapsed="1">
      <c r="A211" s="94"/>
      <c r="B211" s="94"/>
      <c r="C211" s="94"/>
      <c r="D211" s="94"/>
      <c r="E211" s="198"/>
      <c r="F211" s="199"/>
      <c r="G211" s="199"/>
      <c r="H211" s="199"/>
      <c r="I211" s="199"/>
      <c r="J211" s="199"/>
      <c r="K211" s="199"/>
      <c r="L211" s="199"/>
      <c r="M211" s="199"/>
      <c r="N211" s="199"/>
      <c r="O211" s="199"/>
      <c r="P211" s="199"/>
      <c r="Q211" s="199"/>
      <c r="R211" s="199"/>
      <c r="S211" s="199"/>
      <c r="T211" s="199"/>
      <c r="U211" s="199"/>
      <c r="V211" s="199"/>
    </row>
    <row r="212" spans="1:22" ht="74.25" hidden="1" customHeight="1" outlineLevel="1" thickBot="1">
      <c r="A212" s="94"/>
      <c r="B212" s="215" t="s">
        <v>66</v>
      </c>
      <c r="C212" s="216"/>
      <c r="D212" s="216"/>
      <c r="E212" s="217" t="s">
        <v>103</v>
      </c>
      <c r="F212" s="218"/>
      <c r="G212" s="218"/>
      <c r="H212" s="218"/>
      <c r="I212" s="218"/>
      <c r="J212" s="218"/>
      <c r="K212" s="218"/>
      <c r="L212" s="218"/>
      <c r="M212" s="218"/>
      <c r="N212" s="218"/>
      <c r="O212" s="218"/>
      <c r="P212" s="218"/>
      <c r="Q212" s="218"/>
      <c r="R212" s="218"/>
      <c r="S212" s="218"/>
      <c r="T212" s="218"/>
      <c r="U212" s="218"/>
      <c r="V212" s="219"/>
    </row>
    <row r="213" spans="1:22" ht="46.5" hidden="1" customHeight="1" outlineLevel="1">
      <c r="A213" s="94"/>
      <c r="B213" s="200" t="s">
        <v>81</v>
      </c>
      <c r="C213" s="201"/>
      <c r="D213" s="202"/>
      <c r="E213" s="220" t="s">
        <v>104</v>
      </c>
      <c r="F213" s="221"/>
      <c r="G213" s="221"/>
      <c r="H213" s="221"/>
      <c r="I213" s="221"/>
      <c r="J213" s="221"/>
      <c r="K213" s="221"/>
      <c r="L213" s="221"/>
      <c r="M213" s="221"/>
      <c r="N213" s="221"/>
      <c r="O213" s="221"/>
      <c r="P213" s="221"/>
      <c r="Q213" s="221"/>
      <c r="R213" s="221"/>
      <c r="S213" s="221"/>
      <c r="T213" s="221"/>
      <c r="U213" s="221"/>
      <c r="V213" s="222"/>
    </row>
    <row r="214" spans="1:22" ht="105.75" hidden="1" customHeight="1" outlineLevel="1">
      <c r="A214" s="94"/>
      <c r="B214" s="227" t="s">
        <v>82</v>
      </c>
      <c r="C214" s="228"/>
      <c r="D214" s="228"/>
      <c r="E214" s="248" t="s">
        <v>105</v>
      </c>
      <c r="F214" s="277"/>
      <c r="G214" s="277"/>
      <c r="H214" s="277"/>
      <c r="I214" s="277"/>
      <c r="J214" s="277"/>
      <c r="K214" s="277"/>
      <c r="L214" s="277"/>
      <c r="M214" s="277"/>
      <c r="N214" s="277"/>
      <c r="O214" s="277"/>
      <c r="P214" s="277"/>
      <c r="Q214" s="277"/>
      <c r="R214" s="277"/>
      <c r="S214" s="277"/>
      <c r="T214" s="277"/>
      <c r="U214" s="277"/>
      <c r="V214" s="278"/>
    </row>
    <row r="215" spans="1:22" ht="43.5" hidden="1" customHeight="1" outlineLevel="1">
      <c r="A215" s="94"/>
      <c r="B215" s="233" t="s">
        <v>67</v>
      </c>
      <c r="C215" s="234"/>
      <c r="D215" s="234"/>
      <c r="E215" s="251" t="s">
        <v>85</v>
      </c>
      <c r="F215" s="252"/>
      <c r="G215" s="252"/>
      <c r="H215" s="252"/>
      <c r="I215" s="252"/>
      <c r="J215" s="252"/>
      <c r="K215" s="252"/>
      <c r="L215" s="252"/>
      <c r="M215" s="252"/>
      <c r="N215" s="252"/>
      <c r="O215" s="252"/>
      <c r="P215" s="252"/>
      <c r="Q215" s="252"/>
      <c r="R215" s="252"/>
      <c r="S215" s="252"/>
      <c r="T215" s="252"/>
      <c r="U215" s="252"/>
      <c r="V215" s="253"/>
    </row>
    <row r="216" spans="1:22" ht="17.25" hidden="1" customHeight="1" outlineLevel="1">
      <c r="A216" s="94"/>
      <c r="B216" s="235"/>
      <c r="C216" s="236"/>
      <c r="D216" s="236"/>
      <c r="E216" s="89" t="s">
        <v>87</v>
      </c>
      <c r="F216" s="203" t="s">
        <v>97</v>
      </c>
      <c r="G216" s="203"/>
      <c r="H216" s="203"/>
      <c r="I216" s="203"/>
      <c r="J216" s="203"/>
      <c r="K216" s="203" t="s">
        <v>98</v>
      </c>
      <c r="L216" s="205"/>
      <c r="M216" s="58"/>
      <c r="N216" s="149"/>
      <c r="O216" s="149"/>
      <c r="P216" s="149"/>
      <c r="Q216" s="149"/>
      <c r="R216" s="149"/>
      <c r="S216" s="149"/>
      <c r="T216" s="149"/>
      <c r="U216" s="149"/>
      <c r="V216" s="59"/>
    </row>
    <row r="217" spans="1:22" ht="17.25" hidden="1" customHeight="1" outlineLevel="1">
      <c r="A217" s="94"/>
      <c r="B217" s="235"/>
      <c r="C217" s="236"/>
      <c r="D217" s="236"/>
      <c r="E217" s="90">
        <v>27</v>
      </c>
      <c r="F217" s="204" t="s">
        <v>90</v>
      </c>
      <c r="G217" s="204"/>
      <c r="H217" s="204"/>
      <c r="I217" s="204"/>
      <c r="J217" s="204"/>
      <c r="K217" s="284" t="s">
        <v>106</v>
      </c>
      <c r="L217" s="285"/>
      <c r="M217" s="122"/>
      <c r="N217" s="123"/>
      <c r="O217" s="123"/>
      <c r="P217" s="149"/>
      <c r="Q217" s="149"/>
      <c r="R217" s="149"/>
      <c r="S217" s="149"/>
      <c r="T217" s="149"/>
      <c r="U217" s="149"/>
      <c r="V217" s="59"/>
    </row>
    <row r="218" spans="1:22" ht="17.25" hidden="1" customHeight="1" outlineLevel="1">
      <c r="A218" s="94"/>
      <c r="B218" s="235"/>
      <c r="C218" s="236"/>
      <c r="D218" s="236"/>
      <c r="E218" s="90">
        <v>33</v>
      </c>
      <c r="F218" s="204" t="s">
        <v>91</v>
      </c>
      <c r="G218" s="204"/>
      <c r="H218" s="204"/>
      <c r="I218" s="204"/>
      <c r="J218" s="204"/>
      <c r="K218" s="284" t="s">
        <v>106</v>
      </c>
      <c r="L218" s="285"/>
      <c r="M218" s="122"/>
      <c r="N218" s="123"/>
      <c r="O218" s="123"/>
      <c r="P218" s="149"/>
      <c r="Q218" s="149"/>
      <c r="R218" s="149"/>
      <c r="S218" s="149"/>
      <c r="T218" s="149"/>
      <c r="U218" s="149"/>
      <c r="V218" s="59"/>
    </row>
    <row r="219" spans="1:22" ht="17.25" hidden="1" customHeight="1" outlineLevel="1">
      <c r="A219" s="94"/>
      <c r="B219" s="235"/>
      <c r="C219" s="236"/>
      <c r="D219" s="236"/>
      <c r="E219" s="90">
        <v>35</v>
      </c>
      <c r="F219" s="204" t="s">
        <v>92</v>
      </c>
      <c r="G219" s="204"/>
      <c r="H219" s="204"/>
      <c r="I219" s="204"/>
      <c r="J219" s="204"/>
      <c r="K219" s="284" t="s">
        <v>106</v>
      </c>
      <c r="L219" s="285"/>
      <c r="M219" s="122"/>
      <c r="N219" s="123"/>
      <c r="O219" s="123"/>
      <c r="P219" s="149"/>
      <c r="Q219" s="149"/>
      <c r="R219" s="149"/>
      <c r="S219" s="149"/>
      <c r="T219" s="149"/>
      <c r="U219" s="149"/>
      <c r="V219" s="59"/>
    </row>
    <row r="220" spans="1:22" ht="17.25" hidden="1" customHeight="1" outlineLevel="1">
      <c r="A220" s="94"/>
      <c r="B220" s="235"/>
      <c r="C220" s="236"/>
      <c r="D220" s="236"/>
      <c r="E220" s="90" t="s">
        <v>88</v>
      </c>
      <c r="F220" s="204" t="s">
        <v>93</v>
      </c>
      <c r="G220" s="204"/>
      <c r="H220" s="204"/>
      <c r="I220" s="204"/>
      <c r="J220" s="204"/>
      <c r="K220" s="284" t="s">
        <v>106</v>
      </c>
      <c r="L220" s="285"/>
      <c r="M220" s="58"/>
      <c r="N220" s="149"/>
      <c r="O220" s="149"/>
      <c r="P220" s="149"/>
      <c r="Q220" s="149"/>
      <c r="R220" s="149"/>
      <c r="S220" s="149"/>
      <c r="T220" s="149"/>
      <c r="U220" s="149"/>
      <c r="V220" s="59"/>
    </row>
    <row r="221" spans="1:22" ht="17.25" hidden="1" customHeight="1" outlineLevel="1">
      <c r="A221" s="94"/>
      <c r="B221" s="235"/>
      <c r="C221" s="236"/>
      <c r="D221" s="236"/>
      <c r="E221" s="90">
        <v>36</v>
      </c>
      <c r="F221" s="204" t="s">
        <v>94</v>
      </c>
      <c r="G221" s="204"/>
      <c r="H221" s="204"/>
      <c r="I221" s="204"/>
      <c r="J221" s="204"/>
      <c r="K221" s="284" t="s">
        <v>106</v>
      </c>
      <c r="L221" s="285"/>
      <c r="M221" s="58"/>
      <c r="N221" s="149"/>
      <c r="O221" s="149"/>
      <c r="P221" s="149"/>
      <c r="Q221" s="149"/>
      <c r="R221" s="149"/>
      <c r="S221" s="149"/>
      <c r="T221" s="149"/>
      <c r="U221" s="149"/>
      <c r="V221" s="59"/>
    </row>
    <row r="222" spans="1:22" ht="17.25" hidden="1" customHeight="1" outlineLevel="1">
      <c r="A222" s="94"/>
      <c r="B222" s="235"/>
      <c r="C222" s="236"/>
      <c r="D222" s="236"/>
      <c r="E222" s="90">
        <v>38</v>
      </c>
      <c r="F222" s="204" t="s">
        <v>95</v>
      </c>
      <c r="G222" s="204"/>
      <c r="H222" s="204"/>
      <c r="I222" s="204"/>
      <c r="J222" s="204"/>
      <c r="K222" s="284" t="s">
        <v>106</v>
      </c>
      <c r="L222" s="285"/>
      <c r="M222" s="58"/>
      <c r="N222" s="149"/>
      <c r="O222" s="149"/>
      <c r="P222" s="149"/>
      <c r="Q222" s="149"/>
      <c r="R222" s="149"/>
      <c r="S222" s="149"/>
      <c r="T222" s="149"/>
      <c r="U222" s="149"/>
      <c r="V222" s="59"/>
    </row>
    <row r="223" spans="1:22" ht="17.25" hidden="1" customHeight="1" outlineLevel="1">
      <c r="A223" s="94"/>
      <c r="B223" s="235"/>
      <c r="C223" s="236"/>
      <c r="D223" s="236"/>
      <c r="E223" s="90" t="s">
        <v>89</v>
      </c>
      <c r="F223" s="204" t="s">
        <v>96</v>
      </c>
      <c r="G223" s="204"/>
      <c r="H223" s="204"/>
      <c r="I223" s="204"/>
      <c r="J223" s="204"/>
      <c r="K223" s="284" t="s">
        <v>106</v>
      </c>
      <c r="L223" s="285"/>
      <c r="M223" s="58"/>
      <c r="N223" s="149"/>
      <c r="O223" s="149"/>
      <c r="P223" s="149"/>
      <c r="Q223" s="149"/>
      <c r="R223" s="149"/>
      <c r="S223" s="149"/>
      <c r="T223" s="149"/>
      <c r="U223" s="149"/>
      <c r="V223" s="59"/>
    </row>
    <row r="224" spans="1:22" ht="17.25" hidden="1" customHeight="1" outlineLevel="1">
      <c r="A224" s="94"/>
      <c r="B224" s="237"/>
      <c r="C224" s="238"/>
      <c r="D224" s="238"/>
      <c r="E224" s="91">
        <v>62</v>
      </c>
      <c r="F224" s="232" t="s">
        <v>99</v>
      </c>
      <c r="G224" s="232"/>
      <c r="H224" s="232"/>
      <c r="I224" s="232"/>
      <c r="J224" s="232"/>
      <c r="K224" s="286" t="s">
        <v>106</v>
      </c>
      <c r="L224" s="287"/>
      <c r="M224" s="60"/>
      <c r="N224" s="150"/>
      <c r="O224" s="150"/>
      <c r="P224" s="150"/>
      <c r="Q224" s="150"/>
      <c r="R224" s="150"/>
      <c r="S224" s="150"/>
      <c r="T224" s="150"/>
      <c r="U224" s="150"/>
      <c r="V224" s="62"/>
    </row>
    <row r="225" spans="1:22" ht="31.5" hidden="1" customHeight="1" outlineLevel="1">
      <c r="A225" s="94"/>
      <c r="B225" s="227" t="s">
        <v>68</v>
      </c>
      <c r="C225" s="228"/>
      <c r="D225" s="228"/>
      <c r="E225" s="288" t="s">
        <v>101</v>
      </c>
      <c r="F225" s="289"/>
      <c r="G225" s="289"/>
      <c r="H225" s="289"/>
      <c r="I225" s="289"/>
      <c r="J225" s="289"/>
      <c r="K225" s="289"/>
      <c r="L225" s="289"/>
      <c r="M225" s="249"/>
      <c r="N225" s="249"/>
      <c r="O225" s="249"/>
      <c r="P225" s="249"/>
      <c r="Q225" s="249"/>
      <c r="R225" s="249"/>
      <c r="S225" s="249"/>
      <c r="T225" s="249"/>
      <c r="U225" s="249"/>
      <c r="V225" s="250"/>
    </row>
    <row r="226" spans="1:22" ht="59.25" hidden="1" customHeight="1" outlineLevel="1" thickBot="1">
      <c r="A226" s="94"/>
      <c r="B226" s="208" t="s">
        <v>69</v>
      </c>
      <c r="C226" s="209"/>
      <c r="D226" s="209"/>
      <c r="E226" s="195" t="s">
        <v>86</v>
      </c>
      <c r="F226" s="196"/>
      <c r="G226" s="196"/>
      <c r="H226" s="196"/>
      <c r="I226" s="196"/>
      <c r="J226" s="196"/>
      <c r="K226" s="196"/>
      <c r="L226" s="196"/>
      <c r="M226" s="196"/>
      <c r="N226" s="196"/>
      <c r="O226" s="196"/>
      <c r="P226" s="196"/>
      <c r="Q226" s="196"/>
      <c r="R226" s="196"/>
      <c r="S226" s="196"/>
      <c r="T226" s="196"/>
      <c r="U226" s="196"/>
      <c r="V226" s="197"/>
    </row>
    <row r="227" spans="1:22" hidden="1" collapsed="1">
      <c r="A227" s="96"/>
      <c r="B227" s="96"/>
      <c r="C227" s="96"/>
      <c r="D227" s="96"/>
      <c r="E227" s="96"/>
      <c r="F227" s="96"/>
      <c r="G227" s="96"/>
      <c r="H227" s="96"/>
      <c r="I227" s="96"/>
      <c r="J227" s="96"/>
      <c r="K227" s="96"/>
      <c r="L227" s="96"/>
      <c r="M227" s="96"/>
      <c r="N227" s="96"/>
      <c r="O227" s="96"/>
      <c r="P227" s="96"/>
      <c r="Q227" s="96"/>
      <c r="R227" s="96"/>
      <c r="S227" s="96"/>
      <c r="T227" s="96"/>
      <c r="U227" s="96"/>
      <c r="V227" s="96"/>
    </row>
    <row r="228" spans="1:22" ht="74.25" hidden="1" customHeight="1" outlineLevel="1" thickBot="1">
      <c r="A228" s="94"/>
      <c r="B228" s="215" t="s">
        <v>66</v>
      </c>
      <c r="C228" s="216"/>
      <c r="D228" s="216"/>
      <c r="E228" s="217" t="s">
        <v>107</v>
      </c>
      <c r="F228" s="218"/>
      <c r="G228" s="218"/>
      <c r="H228" s="218"/>
      <c r="I228" s="218"/>
      <c r="J228" s="218"/>
      <c r="K228" s="218"/>
      <c r="L228" s="218"/>
      <c r="M228" s="218"/>
      <c r="N228" s="218"/>
      <c r="O228" s="218"/>
      <c r="P228" s="218"/>
      <c r="Q228" s="218"/>
      <c r="R228" s="218"/>
      <c r="S228" s="218"/>
      <c r="T228" s="218"/>
      <c r="U228" s="218"/>
      <c r="V228" s="219"/>
    </row>
    <row r="229" spans="1:22" ht="46.5" hidden="1" customHeight="1" outlineLevel="1">
      <c r="A229" s="94"/>
      <c r="B229" s="200" t="s">
        <v>81</v>
      </c>
      <c r="C229" s="201"/>
      <c r="D229" s="202"/>
      <c r="E229" s="220" t="s">
        <v>108</v>
      </c>
      <c r="F229" s="221"/>
      <c r="G229" s="221"/>
      <c r="H229" s="221"/>
      <c r="I229" s="221"/>
      <c r="J229" s="221"/>
      <c r="K229" s="221"/>
      <c r="L229" s="221"/>
      <c r="M229" s="221"/>
      <c r="N229" s="221"/>
      <c r="O229" s="221"/>
      <c r="P229" s="221"/>
      <c r="Q229" s="221"/>
      <c r="R229" s="221"/>
      <c r="S229" s="221"/>
      <c r="T229" s="221"/>
      <c r="U229" s="221"/>
      <c r="V229" s="222"/>
    </row>
    <row r="230" spans="1:22" ht="105.75" hidden="1" customHeight="1" outlineLevel="1">
      <c r="A230" s="94"/>
      <c r="B230" s="227" t="s">
        <v>82</v>
      </c>
      <c r="C230" s="228"/>
      <c r="D230" s="228"/>
      <c r="E230" s="248" t="s">
        <v>109</v>
      </c>
      <c r="F230" s="277"/>
      <c r="G230" s="277"/>
      <c r="H230" s="277"/>
      <c r="I230" s="277"/>
      <c r="J230" s="277"/>
      <c r="K230" s="277"/>
      <c r="L230" s="277"/>
      <c r="M230" s="277"/>
      <c r="N230" s="277"/>
      <c r="O230" s="277"/>
      <c r="P230" s="277"/>
      <c r="Q230" s="277"/>
      <c r="R230" s="277"/>
      <c r="S230" s="277"/>
      <c r="T230" s="277"/>
      <c r="U230" s="277"/>
      <c r="V230" s="278"/>
    </row>
    <row r="231" spans="1:22" ht="43.5" hidden="1" customHeight="1" outlineLevel="1">
      <c r="A231" s="94"/>
      <c r="B231" s="233" t="s">
        <v>67</v>
      </c>
      <c r="C231" s="234"/>
      <c r="D231" s="234"/>
      <c r="E231" s="251" t="s">
        <v>85</v>
      </c>
      <c r="F231" s="252"/>
      <c r="G231" s="252"/>
      <c r="H231" s="252"/>
      <c r="I231" s="252"/>
      <c r="J231" s="252"/>
      <c r="K231" s="252"/>
      <c r="L231" s="252"/>
      <c r="M231" s="252"/>
      <c r="N231" s="252"/>
      <c r="O231" s="252"/>
      <c r="P231" s="252"/>
      <c r="Q231" s="252"/>
      <c r="R231" s="252"/>
      <c r="S231" s="252"/>
      <c r="T231" s="252"/>
      <c r="U231" s="252"/>
      <c r="V231" s="253"/>
    </row>
    <row r="232" spans="1:22" ht="17.25" hidden="1" customHeight="1" outlineLevel="1">
      <c r="A232" s="94"/>
      <c r="B232" s="235"/>
      <c r="C232" s="236"/>
      <c r="D232" s="236"/>
      <c r="E232" s="89" t="s">
        <v>87</v>
      </c>
      <c r="F232" s="203" t="s">
        <v>97</v>
      </c>
      <c r="G232" s="203"/>
      <c r="H232" s="203"/>
      <c r="I232" s="203"/>
      <c r="J232" s="203"/>
      <c r="K232" s="203" t="s">
        <v>98</v>
      </c>
      <c r="L232" s="205"/>
      <c r="M232" s="58"/>
      <c r="N232" s="149"/>
      <c r="O232" s="149"/>
      <c r="P232" s="149"/>
      <c r="Q232" s="149"/>
      <c r="R232" s="149"/>
      <c r="S232" s="149"/>
      <c r="T232" s="149"/>
      <c r="U232" s="149"/>
      <c r="V232" s="59"/>
    </row>
    <row r="233" spans="1:22" ht="17.25" hidden="1" customHeight="1" outlineLevel="1">
      <c r="A233" s="94"/>
      <c r="B233" s="235"/>
      <c r="C233" s="236"/>
      <c r="D233" s="236"/>
      <c r="E233" s="90">
        <v>27</v>
      </c>
      <c r="F233" s="204" t="s">
        <v>90</v>
      </c>
      <c r="G233" s="204"/>
      <c r="H233" s="204"/>
      <c r="I233" s="204"/>
      <c r="J233" s="204"/>
      <c r="K233" s="206" t="s">
        <v>100</v>
      </c>
      <c r="L233" s="207"/>
      <c r="M233" s="58"/>
      <c r="N233" s="149"/>
      <c r="O233" s="149"/>
      <c r="P233" s="149"/>
      <c r="Q233" s="149"/>
      <c r="R233" s="149"/>
      <c r="S233" s="149"/>
      <c r="T233" s="149"/>
      <c r="U233" s="149"/>
      <c r="V233" s="59"/>
    </row>
    <row r="234" spans="1:22" ht="17.25" hidden="1" customHeight="1" outlineLevel="1">
      <c r="A234" s="94"/>
      <c r="B234" s="235"/>
      <c r="C234" s="236"/>
      <c r="D234" s="236"/>
      <c r="E234" s="90">
        <v>33</v>
      </c>
      <c r="F234" s="204" t="s">
        <v>91</v>
      </c>
      <c r="G234" s="204"/>
      <c r="H234" s="204"/>
      <c r="I234" s="204"/>
      <c r="J234" s="204"/>
      <c r="K234" s="206" t="s">
        <v>100</v>
      </c>
      <c r="L234" s="207"/>
      <c r="M234" s="58"/>
      <c r="N234" s="149"/>
      <c r="O234" s="149"/>
      <c r="P234" s="149"/>
      <c r="Q234" s="149"/>
      <c r="R234" s="149"/>
      <c r="S234" s="149"/>
      <c r="T234" s="149"/>
      <c r="U234" s="149"/>
      <c r="V234" s="59"/>
    </row>
    <row r="235" spans="1:22" ht="17.25" hidden="1" customHeight="1" outlineLevel="1">
      <c r="A235" s="94"/>
      <c r="B235" s="235"/>
      <c r="C235" s="236"/>
      <c r="D235" s="236"/>
      <c r="E235" s="90">
        <v>35</v>
      </c>
      <c r="F235" s="204" t="s">
        <v>92</v>
      </c>
      <c r="G235" s="204"/>
      <c r="H235" s="204"/>
      <c r="I235" s="204"/>
      <c r="J235" s="204"/>
      <c r="K235" s="206" t="s">
        <v>100</v>
      </c>
      <c r="L235" s="207"/>
      <c r="M235" s="58"/>
      <c r="N235" s="123"/>
      <c r="O235" s="123"/>
      <c r="P235" s="123"/>
      <c r="Q235" s="149"/>
      <c r="R235" s="149"/>
      <c r="S235" s="149"/>
      <c r="T235" s="149"/>
      <c r="U235" s="149"/>
      <c r="V235" s="59"/>
    </row>
    <row r="236" spans="1:22" ht="17.25" hidden="1" customHeight="1" outlineLevel="1">
      <c r="A236" s="94"/>
      <c r="B236" s="235"/>
      <c r="C236" s="236"/>
      <c r="D236" s="236"/>
      <c r="E236" s="90" t="s">
        <v>88</v>
      </c>
      <c r="F236" s="204" t="s">
        <v>93</v>
      </c>
      <c r="G236" s="204"/>
      <c r="H236" s="204"/>
      <c r="I236" s="204"/>
      <c r="J236" s="204"/>
      <c r="K236" s="206" t="s">
        <v>100</v>
      </c>
      <c r="L236" s="207"/>
      <c r="M236" s="58"/>
      <c r="N236" s="149"/>
      <c r="O236" s="149"/>
      <c r="P236" s="149"/>
      <c r="Q236" s="149"/>
      <c r="R236" s="149"/>
      <c r="S236" s="149"/>
      <c r="T236" s="149"/>
      <c r="U236" s="149"/>
      <c r="V236" s="59"/>
    </row>
    <row r="237" spans="1:22" ht="17.25" hidden="1" customHeight="1" outlineLevel="1">
      <c r="A237" s="94"/>
      <c r="B237" s="235"/>
      <c r="C237" s="236"/>
      <c r="D237" s="236"/>
      <c r="E237" s="90">
        <v>36</v>
      </c>
      <c r="F237" s="204" t="s">
        <v>94</v>
      </c>
      <c r="G237" s="204"/>
      <c r="H237" s="204"/>
      <c r="I237" s="204"/>
      <c r="J237" s="204"/>
      <c r="K237" s="206" t="s">
        <v>100</v>
      </c>
      <c r="L237" s="207"/>
      <c r="M237" s="58"/>
      <c r="N237" s="149"/>
      <c r="O237" s="149"/>
      <c r="P237" s="149"/>
      <c r="Q237" s="149"/>
      <c r="R237" s="149"/>
      <c r="S237" s="149"/>
      <c r="T237" s="149"/>
      <c r="U237" s="149"/>
      <c r="V237" s="59"/>
    </row>
    <row r="238" spans="1:22" ht="17.25" hidden="1" customHeight="1" outlineLevel="1">
      <c r="A238" s="94"/>
      <c r="B238" s="235"/>
      <c r="C238" s="236"/>
      <c r="D238" s="236"/>
      <c r="E238" s="90">
        <v>38</v>
      </c>
      <c r="F238" s="204" t="s">
        <v>95</v>
      </c>
      <c r="G238" s="204"/>
      <c r="H238" s="204"/>
      <c r="I238" s="204"/>
      <c r="J238" s="204"/>
      <c r="K238" s="206" t="s">
        <v>100</v>
      </c>
      <c r="L238" s="207"/>
      <c r="M238" s="58"/>
      <c r="N238" s="149"/>
      <c r="O238" s="149"/>
      <c r="P238" s="149"/>
      <c r="Q238" s="149"/>
      <c r="R238" s="149"/>
      <c r="S238" s="149"/>
      <c r="T238" s="149"/>
      <c r="U238" s="149"/>
      <c r="V238" s="59"/>
    </row>
    <row r="239" spans="1:22" ht="17.25" hidden="1" customHeight="1" outlineLevel="1">
      <c r="A239" s="94"/>
      <c r="B239" s="235"/>
      <c r="C239" s="236"/>
      <c r="D239" s="236"/>
      <c r="E239" s="90" t="s">
        <v>89</v>
      </c>
      <c r="F239" s="204" t="s">
        <v>96</v>
      </c>
      <c r="G239" s="204"/>
      <c r="H239" s="204"/>
      <c r="I239" s="204"/>
      <c r="J239" s="204"/>
      <c r="K239" s="206" t="s">
        <v>100</v>
      </c>
      <c r="L239" s="207"/>
      <c r="M239" s="58"/>
      <c r="N239" s="149"/>
      <c r="O239" s="149"/>
      <c r="P239" s="149"/>
      <c r="Q239" s="149"/>
      <c r="R239" s="149"/>
      <c r="S239" s="149"/>
      <c r="T239" s="149"/>
      <c r="U239" s="149"/>
      <c r="V239" s="59"/>
    </row>
    <row r="240" spans="1:22" ht="17.25" hidden="1" customHeight="1" outlineLevel="1">
      <c r="A240" s="94"/>
      <c r="B240" s="237"/>
      <c r="C240" s="238"/>
      <c r="D240" s="238"/>
      <c r="E240" s="91">
        <v>62</v>
      </c>
      <c r="F240" s="232" t="s">
        <v>99</v>
      </c>
      <c r="G240" s="232"/>
      <c r="H240" s="232"/>
      <c r="I240" s="232"/>
      <c r="J240" s="232"/>
      <c r="K240" s="206" t="s">
        <v>100</v>
      </c>
      <c r="L240" s="207"/>
      <c r="M240" s="60"/>
      <c r="N240" s="150"/>
      <c r="O240" s="150"/>
      <c r="P240" s="150"/>
      <c r="Q240" s="150"/>
      <c r="R240" s="150"/>
      <c r="S240" s="150"/>
      <c r="T240" s="150"/>
      <c r="U240" s="150"/>
      <c r="V240" s="62"/>
    </row>
    <row r="241" spans="1:22" ht="31.5" hidden="1" customHeight="1" outlineLevel="1">
      <c r="A241" s="94"/>
      <c r="B241" s="227" t="s">
        <v>68</v>
      </c>
      <c r="C241" s="228"/>
      <c r="D241" s="228"/>
      <c r="E241" s="248" t="s">
        <v>101</v>
      </c>
      <c r="F241" s="249"/>
      <c r="G241" s="249"/>
      <c r="H241" s="249"/>
      <c r="I241" s="249"/>
      <c r="J241" s="249"/>
      <c r="K241" s="249"/>
      <c r="L241" s="249"/>
      <c r="M241" s="249"/>
      <c r="N241" s="249"/>
      <c r="O241" s="249"/>
      <c r="P241" s="249"/>
      <c r="Q241" s="249"/>
      <c r="R241" s="249"/>
      <c r="S241" s="249"/>
      <c r="T241" s="249"/>
      <c r="U241" s="249"/>
      <c r="V241" s="250"/>
    </row>
    <row r="242" spans="1:22" ht="59.25" hidden="1" customHeight="1" outlineLevel="1" thickBot="1">
      <c r="A242" s="94"/>
      <c r="B242" s="208" t="s">
        <v>69</v>
      </c>
      <c r="C242" s="209"/>
      <c r="D242" s="209"/>
      <c r="E242" s="195" t="s">
        <v>86</v>
      </c>
      <c r="F242" s="196"/>
      <c r="G242" s="196"/>
      <c r="H242" s="196"/>
      <c r="I242" s="196"/>
      <c r="J242" s="196"/>
      <c r="K242" s="196"/>
      <c r="L242" s="196"/>
      <c r="M242" s="196"/>
      <c r="N242" s="196"/>
      <c r="O242" s="196"/>
      <c r="P242" s="196"/>
      <c r="Q242" s="196"/>
      <c r="R242" s="196"/>
      <c r="S242" s="196"/>
      <c r="T242" s="196"/>
      <c r="U242" s="196"/>
      <c r="V242" s="197"/>
    </row>
    <row r="243" spans="1:22" ht="14.25" hidden="1" customHeight="1" collapsed="1">
      <c r="A243" s="94"/>
      <c r="B243" s="124"/>
      <c r="C243" s="125"/>
      <c r="D243" s="125"/>
      <c r="E243" s="126"/>
      <c r="F243" s="149"/>
      <c r="G243" s="149"/>
      <c r="H243" s="149"/>
      <c r="I243" s="149"/>
      <c r="J243" s="149"/>
      <c r="K243" s="149"/>
      <c r="L243" s="149"/>
      <c r="M243" s="149"/>
      <c r="N243" s="149"/>
      <c r="O243" s="149"/>
      <c r="P243" s="149"/>
      <c r="Q243" s="149"/>
      <c r="R243" s="149"/>
      <c r="S243" s="149"/>
      <c r="T243" s="149"/>
      <c r="U243" s="149"/>
      <c r="V243" s="149"/>
    </row>
    <row r="244" spans="1:22" ht="74.25" customHeight="1" outlineLevel="1" thickBot="1">
      <c r="A244" s="94"/>
      <c r="B244" s="215" t="s">
        <v>66</v>
      </c>
      <c r="C244" s="216"/>
      <c r="D244" s="216"/>
      <c r="E244" s="217" t="s">
        <v>110</v>
      </c>
      <c r="F244" s="218"/>
      <c r="G244" s="218"/>
      <c r="H244" s="218"/>
      <c r="I244" s="218"/>
      <c r="J244" s="218"/>
      <c r="K244" s="218"/>
      <c r="L244" s="218"/>
      <c r="M244" s="218"/>
      <c r="N244" s="218"/>
      <c r="O244" s="218"/>
      <c r="P244" s="218"/>
      <c r="Q244" s="218"/>
      <c r="R244" s="218"/>
      <c r="S244" s="218"/>
      <c r="T244" s="218"/>
      <c r="U244" s="218"/>
      <c r="V244" s="219"/>
    </row>
    <row r="245" spans="1:22" ht="46.5" customHeight="1" outlineLevel="1">
      <c r="A245" s="94"/>
      <c r="B245" s="200" t="s">
        <v>81</v>
      </c>
      <c r="C245" s="201"/>
      <c r="D245" s="202"/>
      <c r="E245" s="220" t="s">
        <v>111</v>
      </c>
      <c r="F245" s="221"/>
      <c r="G245" s="221"/>
      <c r="H245" s="221"/>
      <c r="I245" s="221"/>
      <c r="J245" s="221"/>
      <c r="K245" s="221"/>
      <c r="L245" s="221"/>
      <c r="M245" s="221"/>
      <c r="N245" s="221"/>
      <c r="O245" s="221"/>
      <c r="P245" s="221"/>
      <c r="Q245" s="221"/>
      <c r="R245" s="221"/>
      <c r="S245" s="221"/>
      <c r="T245" s="221"/>
      <c r="U245" s="221"/>
      <c r="V245" s="222"/>
    </row>
    <row r="246" spans="1:22" ht="51.75" customHeight="1" outlineLevel="1">
      <c r="A246" s="94"/>
      <c r="B246" s="227" t="s">
        <v>82</v>
      </c>
      <c r="C246" s="228"/>
      <c r="D246" s="228"/>
      <c r="E246" s="248" t="s">
        <v>158</v>
      </c>
      <c r="F246" s="277"/>
      <c r="G246" s="277"/>
      <c r="H246" s="277"/>
      <c r="I246" s="277"/>
      <c r="J246" s="277"/>
      <c r="K246" s="277"/>
      <c r="L246" s="277"/>
      <c r="M246" s="277"/>
      <c r="N246" s="277"/>
      <c r="O246" s="277"/>
      <c r="P246" s="277"/>
      <c r="Q246" s="277"/>
      <c r="R246" s="277"/>
      <c r="S246" s="277"/>
      <c r="T246" s="277"/>
      <c r="U246" s="277"/>
      <c r="V246" s="278"/>
    </row>
    <row r="247" spans="1:22" ht="43.5" customHeight="1" outlineLevel="1">
      <c r="A247" s="94"/>
      <c r="B247" s="233" t="s">
        <v>67</v>
      </c>
      <c r="C247" s="234"/>
      <c r="D247" s="234"/>
      <c r="E247" s="251" t="s">
        <v>85</v>
      </c>
      <c r="F247" s="252"/>
      <c r="G247" s="252"/>
      <c r="H247" s="252"/>
      <c r="I247" s="252"/>
      <c r="J247" s="252"/>
      <c r="K247" s="252"/>
      <c r="L247" s="252"/>
      <c r="M247" s="252"/>
      <c r="N247" s="252"/>
      <c r="O247" s="252"/>
      <c r="P247" s="252"/>
      <c r="Q247" s="252"/>
      <c r="R247" s="252"/>
      <c r="S247" s="252"/>
      <c r="T247" s="252"/>
      <c r="U247" s="252"/>
      <c r="V247" s="253"/>
    </row>
    <row r="248" spans="1:22" ht="17.25" customHeight="1" outlineLevel="1">
      <c r="A248" s="94"/>
      <c r="B248" s="235"/>
      <c r="C248" s="236"/>
      <c r="D248" s="236"/>
      <c r="E248" s="89" t="s">
        <v>87</v>
      </c>
      <c r="F248" s="203" t="s">
        <v>97</v>
      </c>
      <c r="G248" s="203"/>
      <c r="H248" s="203"/>
      <c r="I248" s="203"/>
      <c r="J248" s="203"/>
      <c r="K248" s="203" t="s">
        <v>98</v>
      </c>
      <c r="L248" s="205"/>
      <c r="M248" s="58"/>
      <c r="N248" s="149"/>
      <c r="O248" s="149"/>
      <c r="P248" s="149"/>
      <c r="Q248" s="149"/>
      <c r="R248" s="149"/>
      <c r="S248" s="149"/>
      <c r="T248" s="149"/>
      <c r="U248" s="149"/>
      <c r="V248" s="59"/>
    </row>
    <row r="249" spans="1:22" ht="17.25" customHeight="1" outlineLevel="1">
      <c r="A249" s="94"/>
      <c r="B249" s="235"/>
      <c r="C249" s="236"/>
      <c r="D249" s="236"/>
      <c r="E249" s="90">
        <v>27</v>
      </c>
      <c r="F249" s="204" t="s">
        <v>90</v>
      </c>
      <c r="G249" s="204"/>
      <c r="H249" s="204"/>
      <c r="I249" s="204"/>
      <c r="J249" s="204"/>
      <c r="K249" s="290" t="s">
        <v>113</v>
      </c>
      <c r="L249" s="291"/>
      <c r="M249" s="58"/>
      <c r="N249" s="149"/>
      <c r="O249" s="149"/>
      <c r="P249" s="149"/>
      <c r="Q249" s="149"/>
      <c r="R249" s="149"/>
      <c r="S249" s="149"/>
      <c r="T249" s="149"/>
      <c r="U249" s="149"/>
      <c r="V249" s="59"/>
    </row>
    <row r="250" spans="1:22" ht="17.25" customHeight="1" outlineLevel="1">
      <c r="A250" s="94"/>
      <c r="B250" s="235"/>
      <c r="C250" s="236"/>
      <c r="D250" s="236"/>
      <c r="E250" s="90">
        <v>33</v>
      </c>
      <c r="F250" s="204" t="s">
        <v>91</v>
      </c>
      <c r="G250" s="204"/>
      <c r="H250" s="204"/>
      <c r="I250" s="204"/>
      <c r="J250" s="204"/>
      <c r="K250" s="284" t="s">
        <v>114</v>
      </c>
      <c r="L250" s="285"/>
      <c r="M250" s="58"/>
      <c r="N250" s="149"/>
      <c r="O250" s="149"/>
      <c r="P250" s="149"/>
      <c r="Q250" s="149"/>
      <c r="R250" s="149"/>
      <c r="S250" s="149"/>
      <c r="T250" s="149"/>
      <c r="U250" s="149"/>
      <c r="V250" s="59"/>
    </row>
    <row r="251" spans="1:22" ht="17.25" customHeight="1" outlineLevel="1">
      <c r="A251" s="94"/>
      <c r="B251" s="235"/>
      <c r="C251" s="236"/>
      <c r="D251" s="236"/>
      <c r="E251" s="90">
        <v>35</v>
      </c>
      <c r="F251" s="204" t="s">
        <v>92</v>
      </c>
      <c r="G251" s="204"/>
      <c r="H251" s="204"/>
      <c r="I251" s="204"/>
      <c r="J251" s="204"/>
      <c r="K251" s="290" t="s">
        <v>113</v>
      </c>
      <c r="L251" s="291"/>
      <c r="M251" s="58"/>
      <c r="N251" s="149"/>
      <c r="O251" s="149"/>
      <c r="P251" s="149"/>
      <c r="Q251" s="149"/>
      <c r="R251" s="149"/>
      <c r="S251" s="149"/>
      <c r="T251" s="149"/>
      <c r="U251" s="149"/>
      <c r="V251" s="59"/>
    </row>
    <row r="252" spans="1:22" ht="17.25" customHeight="1" outlineLevel="1">
      <c r="A252" s="94"/>
      <c r="B252" s="235"/>
      <c r="C252" s="236"/>
      <c r="D252" s="236"/>
      <c r="E252" s="90" t="s">
        <v>88</v>
      </c>
      <c r="F252" s="204" t="s">
        <v>93</v>
      </c>
      <c r="G252" s="204"/>
      <c r="H252" s="204"/>
      <c r="I252" s="204"/>
      <c r="J252" s="204"/>
      <c r="K252" s="290" t="s">
        <v>113</v>
      </c>
      <c r="L252" s="291"/>
      <c r="M252" s="58"/>
      <c r="N252" s="149"/>
      <c r="O252" s="149"/>
      <c r="P252" s="149"/>
      <c r="Q252" s="149"/>
      <c r="R252" s="149"/>
      <c r="S252" s="149"/>
      <c r="T252" s="149"/>
      <c r="U252" s="149"/>
      <c r="V252" s="59"/>
    </row>
    <row r="253" spans="1:22" ht="17.25" customHeight="1" outlineLevel="1">
      <c r="A253" s="94"/>
      <c r="B253" s="235"/>
      <c r="C253" s="236"/>
      <c r="D253" s="236"/>
      <c r="E253" s="90">
        <v>36</v>
      </c>
      <c r="F253" s="204" t="s">
        <v>94</v>
      </c>
      <c r="G253" s="204"/>
      <c r="H253" s="204"/>
      <c r="I253" s="204"/>
      <c r="J253" s="204"/>
      <c r="K253" s="290" t="s">
        <v>113</v>
      </c>
      <c r="L253" s="291"/>
      <c r="M253" s="58"/>
      <c r="N253" s="149"/>
      <c r="O253" s="149"/>
      <c r="P253" s="149"/>
      <c r="Q253" s="149"/>
      <c r="R253" s="149"/>
      <c r="S253" s="149"/>
      <c r="T253" s="149"/>
      <c r="U253" s="149"/>
      <c r="V253" s="59"/>
    </row>
    <row r="254" spans="1:22" ht="17.25" customHeight="1" outlineLevel="1">
      <c r="A254" s="94"/>
      <c r="B254" s="235"/>
      <c r="C254" s="236"/>
      <c r="D254" s="236"/>
      <c r="E254" s="90">
        <v>38</v>
      </c>
      <c r="F254" s="204" t="s">
        <v>95</v>
      </c>
      <c r="G254" s="204"/>
      <c r="H254" s="204"/>
      <c r="I254" s="204"/>
      <c r="J254" s="204"/>
      <c r="K254" s="290" t="s">
        <v>113</v>
      </c>
      <c r="L254" s="291"/>
      <c r="M254" s="58"/>
      <c r="N254" s="149"/>
      <c r="O254" s="149"/>
      <c r="P254" s="149"/>
      <c r="Q254" s="149"/>
      <c r="R254" s="149"/>
      <c r="S254" s="149"/>
      <c r="T254" s="149"/>
      <c r="U254" s="149"/>
      <c r="V254" s="59"/>
    </row>
    <row r="255" spans="1:22" ht="17.25" customHeight="1" outlineLevel="1">
      <c r="A255" s="94"/>
      <c r="B255" s="235"/>
      <c r="C255" s="236"/>
      <c r="D255" s="236"/>
      <c r="E255" s="90" t="s">
        <v>89</v>
      </c>
      <c r="F255" s="204" t="s">
        <v>96</v>
      </c>
      <c r="G255" s="204"/>
      <c r="H255" s="204"/>
      <c r="I255" s="204"/>
      <c r="J255" s="204"/>
      <c r="K255" s="284" t="s">
        <v>114</v>
      </c>
      <c r="L255" s="285"/>
      <c r="M255" s="58"/>
      <c r="N255" s="149"/>
      <c r="O255" s="149"/>
      <c r="P255" s="149"/>
      <c r="Q255" s="149"/>
      <c r="R255" s="149"/>
      <c r="S255" s="149"/>
      <c r="T255" s="149"/>
      <c r="U255" s="149"/>
      <c r="V255" s="59"/>
    </row>
    <row r="256" spans="1:22" ht="17.25" customHeight="1" outlineLevel="1">
      <c r="A256" s="94"/>
      <c r="B256" s="237"/>
      <c r="C256" s="238"/>
      <c r="D256" s="238"/>
      <c r="E256" s="91">
        <v>62</v>
      </c>
      <c r="F256" s="232" t="s">
        <v>99</v>
      </c>
      <c r="G256" s="232"/>
      <c r="H256" s="232"/>
      <c r="I256" s="232"/>
      <c r="J256" s="232"/>
      <c r="K256" s="290" t="s">
        <v>113</v>
      </c>
      <c r="L256" s="291"/>
      <c r="M256" s="60"/>
      <c r="N256" s="150"/>
      <c r="O256" s="150"/>
      <c r="P256" s="150"/>
      <c r="Q256" s="150"/>
      <c r="R256" s="150"/>
      <c r="S256" s="150"/>
      <c r="T256" s="150"/>
      <c r="U256" s="150"/>
      <c r="V256" s="62"/>
    </row>
    <row r="257" spans="1:22" ht="31.5" customHeight="1" outlineLevel="1">
      <c r="A257" s="94"/>
      <c r="B257" s="227" t="s">
        <v>68</v>
      </c>
      <c r="C257" s="228"/>
      <c r="D257" s="228"/>
      <c r="E257" s="248" t="str">
        <f>VLOOKUP($E$5,[1]Sheet1!$B$2:$BY$60,58,FALSE)</f>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
      <c r="F257" s="249"/>
      <c r="G257" s="249"/>
      <c r="H257" s="249"/>
      <c r="I257" s="249"/>
      <c r="J257" s="249"/>
      <c r="K257" s="289"/>
      <c r="L257" s="289"/>
      <c r="M257" s="249"/>
      <c r="N257" s="249"/>
      <c r="O257" s="249"/>
      <c r="P257" s="249"/>
      <c r="Q257" s="249"/>
      <c r="R257" s="249"/>
      <c r="S257" s="249"/>
      <c r="T257" s="249"/>
      <c r="U257" s="249"/>
      <c r="V257" s="250"/>
    </row>
    <row r="258" spans="1:22" ht="59.25" customHeight="1" outlineLevel="1" thickBot="1">
      <c r="A258" s="94"/>
      <c r="B258" s="208" t="s">
        <v>69</v>
      </c>
      <c r="C258" s="209"/>
      <c r="D258" s="209"/>
      <c r="E258" s="195" t="str">
        <f>VLOOKUP($E$5,[1]Sheet1!$B$2:$BY$60,69,FALSE)</f>
        <v>Ryby, siedliska w słupie wody, siedliska na dnie morskim</v>
      </c>
      <c r="F258" s="196"/>
      <c r="G258" s="196"/>
      <c r="H258" s="196"/>
      <c r="I258" s="196"/>
      <c r="J258" s="196"/>
      <c r="K258" s="196"/>
      <c r="L258" s="196"/>
      <c r="M258" s="196"/>
      <c r="N258" s="196"/>
      <c r="O258" s="196"/>
      <c r="P258" s="196"/>
      <c r="Q258" s="196"/>
      <c r="R258" s="196"/>
      <c r="S258" s="196"/>
      <c r="T258" s="196"/>
      <c r="U258" s="196"/>
      <c r="V258" s="197"/>
    </row>
    <row r="259" spans="1:22" ht="14.25" hidden="1" customHeight="1">
      <c r="A259" s="94"/>
      <c r="B259" s="124"/>
      <c r="C259" s="125"/>
      <c r="D259" s="125"/>
      <c r="E259" s="126"/>
      <c r="F259" s="149"/>
      <c r="G259" s="149"/>
      <c r="H259" s="149"/>
      <c r="I259" s="149"/>
      <c r="J259" s="149"/>
      <c r="K259" s="149"/>
      <c r="L259" s="149"/>
      <c r="M259" s="149"/>
      <c r="N259" s="149"/>
      <c r="O259" s="149"/>
      <c r="P259" s="149"/>
      <c r="Q259" s="149"/>
      <c r="R259" s="149"/>
      <c r="S259" s="149"/>
      <c r="T259" s="149"/>
      <c r="U259" s="149"/>
      <c r="V259" s="149"/>
    </row>
    <row r="260" spans="1:22" ht="74.25" hidden="1" customHeight="1" outlineLevel="1" thickBot="1">
      <c r="A260" s="94"/>
      <c r="B260" s="215" t="s">
        <v>66</v>
      </c>
      <c r="C260" s="216"/>
      <c r="D260" s="216"/>
      <c r="E260" s="217" t="s">
        <v>115</v>
      </c>
      <c r="F260" s="218"/>
      <c r="G260" s="218"/>
      <c r="H260" s="218"/>
      <c r="I260" s="218"/>
      <c r="J260" s="218"/>
      <c r="K260" s="218"/>
      <c r="L260" s="218"/>
      <c r="M260" s="218"/>
      <c r="N260" s="218"/>
      <c r="O260" s="218"/>
      <c r="P260" s="218"/>
      <c r="Q260" s="218"/>
      <c r="R260" s="218"/>
      <c r="S260" s="218"/>
      <c r="T260" s="218"/>
      <c r="U260" s="218"/>
      <c r="V260" s="219"/>
    </row>
    <row r="261" spans="1:22" ht="46.5" hidden="1" customHeight="1" outlineLevel="1">
      <c r="A261" s="94"/>
      <c r="B261" s="200" t="s">
        <v>81</v>
      </c>
      <c r="C261" s="201"/>
      <c r="D261" s="202"/>
      <c r="E261" s="220" t="s">
        <v>116</v>
      </c>
      <c r="F261" s="221"/>
      <c r="G261" s="221"/>
      <c r="H261" s="221"/>
      <c r="I261" s="221"/>
      <c r="J261" s="221"/>
      <c r="K261" s="221"/>
      <c r="L261" s="221"/>
      <c r="M261" s="221"/>
      <c r="N261" s="221"/>
      <c r="O261" s="221"/>
      <c r="P261" s="221"/>
      <c r="Q261" s="221"/>
      <c r="R261" s="221"/>
      <c r="S261" s="221"/>
      <c r="T261" s="221"/>
      <c r="U261" s="221"/>
      <c r="V261" s="222"/>
    </row>
    <row r="262" spans="1:22" ht="105.75" hidden="1" customHeight="1" outlineLevel="1">
      <c r="A262" s="94"/>
      <c r="B262" s="227" t="s">
        <v>82</v>
      </c>
      <c r="C262" s="228"/>
      <c r="D262" s="228"/>
      <c r="E262" s="248" t="s">
        <v>117</v>
      </c>
      <c r="F262" s="277"/>
      <c r="G262" s="277"/>
      <c r="H262" s="277"/>
      <c r="I262" s="277"/>
      <c r="J262" s="277"/>
      <c r="K262" s="277"/>
      <c r="L262" s="277"/>
      <c r="M262" s="277"/>
      <c r="N262" s="277"/>
      <c r="O262" s="277"/>
      <c r="P262" s="277"/>
      <c r="Q262" s="277"/>
      <c r="R262" s="277"/>
      <c r="S262" s="277"/>
      <c r="T262" s="277"/>
      <c r="U262" s="277"/>
      <c r="V262" s="278"/>
    </row>
    <row r="263" spans="1:22" ht="43.5" hidden="1" customHeight="1" outlineLevel="1">
      <c r="A263" s="94"/>
      <c r="B263" s="233" t="s">
        <v>67</v>
      </c>
      <c r="C263" s="234"/>
      <c r="D263" s="234"/>
      <c r="E263" s="251" t="s">
        <v>85</v>
      </c>
      <c r="F263" s="252"/>
      <c r="G263" s="252"/>
      <c r="H263" s="252"/>
      <c r="I263" s="252"/>
      <c r="J263" s="252"/>
      <c r="K263" s="252"/>
      <c r="L263" s="252"/>
      <c r="M263" s="252"/>
      <c r="N263" s="252"/>
      <c r="O263" s="252"/>
      <c r="P263" s="252"/>
      <c r="Q263" s="252"/>
      <c r="R263" s="252"/>
      <c r="S263" s="252"/>
      <c r="T263" s="252"/>
      <c r="U263" s="252"/>
      <c r="V263" s="253"/>
    </row>
    <row r="264" spans="1:22" ht="17.25" hidden="1" customHeight="1" outlineLevel="1">
      <c r="A264" s="94"/>
      <c r="B264" s="235"/>
      <c r="C264" s="236"/>
      <c r="D264" s="236"/>
      <c r="E264" s="89" t="s">
        <v>87</v>
      </c>
      <c r="F264" s="203" t="s">
        <v>97</v>
      </c>
      <c r="G264" s="203"/>
      <c r="H264" s="203"/>
      <c r="I264" s="203"/>
      <c r="J264" s="203"/>
      <c r="K264" s="203" t="s">
        <v>98</v>
      </c>
      <c r="L264" s="205"/>
      <c r="M264" s="58"/>
      <c r="N264" s="149"/>
      <c r="O264" s="149"/>
      <c r="P264" s="149"/>
      <c r="Q264" s="149"/>
      <c r="R264" s="149"/>
      <c r="S264" s="149"/>
      <c r="T264" s="149"/>
      <c r="U264" s="149"/>
      <c r="V264" s="59"/>
    </row>
    <row r="265" spans="1:22" ht="17.25" hidden="1" customHeight="1" outlineLevel="1">
      <c r="A265" s="94"/>
      <c r="B265" s="235"/>
      <c r="C265" s="236"/>
      <c r="D265" s="236"/>
      <c r="E265" s="90">
        <v>27</v>
      </c>
      <c r="F265" s="204" t="s">
        <v>90</v>
      </c>
      <c r="G265" s="204"/>
      <c r="H265" s="204"/>
      <c r="I265" s="204"/>
      <c r="J265" s="204"/>
      <c r="K265" s="206" t="s">
        <v>100</v>
      </c>
      <c r="L265" s="207"/>
      <c r="M265" s="58"/>
      <c r="N265" s="149"/>
      <c r="O265" s="149"/>
      <c r="P265" s="149"/>
      <c r="Q265" s="149"/>
      <c r="R265" s="149"/>
      <c r="S265" s="149"/>
      <c r="T265" s="149"/>
      <c r="U265" s="149"/>
      <c r="V265" s="59"/>
    </row>
    <row r="266" spans="1:22" ht="17.25" hidden="1" customHeight="1" outlineLevel="1">
      <c r="A266" s="94"/>
      <c r="B266" s="235"/>
      <c r="C266" s="236"/>
      <c r="D266" s="236"/>
      <c r="E266" s="90">
        <v>33</v>
      </c>
      <c r="F266" s="204" t="s">
        <v>91</v>
      </c>
      <c r="G266" s="204"/>
      <c r="H266" s="204"/>
      <c r="I266" s="204"/>
      <c r="J266" s="204"/>
      <c r="K266" s="206" t="s">
        <v>100</v>
      </c>
      <c r="L266" s="207"/>
      <c r="M266" s="58"/>
      <c r="N266" s="149"/>
      <c r="O266" s="149"/>
      <c r="P266" s="149"/>
      <c r="Q266" s="149"/>
      <c r="R266" s="149"/>
      <c r="S266" s="149"/>
      <c r="T266" s="149"/>
      <c r="U266" s="149"/>
      <c r="V266" s="59"/>
    </row>
    <row r="267" spans="1:22" ht="17.25" hidden="1" customHeight="1" outlineLevel="1">
      <c r="A267" s="94"/>
      <c r="B267" s="235"/>
      <c r="C267" s="236"/>
      <c r="D267" s="236"/>
      <c r="E267" s="90">
        <v>35</v>
      </c>
      <c r="F267" s="204" t="s">
        <v>92</v>
      </c>
      <c r="G267" s="204"/>
      <c r="H267" s="204"/>
      <c r="I267" s="204"/>
      <c r="J267" s="204"/>
      <c r="K267" s="206" t="s">
        <v>100</v>
      </c>
      <c r="L267" s="207"/>
      <c r="M267" s="58"/>
      <c r="N267" s="149"/>
      <c r="O267" s="149"/>
      <c r="P267" s="149"/>
      <c r="Q267" s="149"/>
      <c r="R267" s="149"/>
      <c r="S267" s="149"/>
      <c r="T267" s="149"/>
      <c r="U267" s="149"/>
      <c r="V267" s="59"/>
    </row>
    <row r="268" spans="1:22" ht="17.25" hidden="1" customHeight="1" outlineLevel="1">
      <c r="A268" s="94"/>
      <c r="B268" s="235"/>
      <c r="C268" s="236"/>
      <c r="D268" s="236"/>
      <c r="E268" s="90" t="s">
        <v>88</v>
      </c>
      <c r="F268" s="204" t="s">
        <v>93</v>
      </c>
      <c r="G268" s="204"/>
      <c r="H268" s="204"/>
      <c r="I268" s="204"/>
      <c r="J268" s="204"/>
      <c r="K268" s="206" t="s">
        <v>100</v>
      </c>
      <c r="L268" s="207"/>
      <c r="M268" s="58"/>
      <c r="N268" s="149"/>
      <c r="O268" s="149"/>
      <c r="P268" s="149"/>
      <c r="Q268" s="149"/>
      <c r="R268" s="149"/>
      <c r="S268" s="149"/>
      <c r="T268" s="149"/>
      <c r="U268" s="149"/>
      <c r="V268" s="59"/>
    </row>
    <row r="269" spans="1:22" ht="17.25" hidden="1" customHeight="1" outlineLevel="1">
      <c r="A269" s="94"/>
      <c r="B269" s="235"/>
      <c r="C269" s="236"/>
      <c r="D269" s="236"/>
      <c r="E269" s="90">
        <v>36</v>
      </c>
      <c r="F269" s="204" t="s">
        <v>94</v>
      </c>
      <c r="G269" s="204"/>
      <c r="H269" s="204"/>
      <c r="I269" s="204"/>
      <c r="J269" s="204"/>
      <c r="K269" s="206" t="s">
        <v>100</v>
      </c>
      <c r="L269" s="207"/>
      <c r="M269" s="58"/>
      <c r="O269" s="149"/>
      <c r="P269" s="149"/>
      <c r="Q269" s="149"/>
      <c r="R269" s="149"/>
      <c r="S269" s="149"/>
      <c r="T269" s="149"/>
      <c r="U269" s="149"/>
      <c r="V269" s="59"/>
    </row>
    <row r="270" spans="1:22" ht="17.25" hidden="1" customHeight="1" outlineLevel="1">
      <c r="A270" s="94"/>
      <c r="B270" s="235"/>
      <c r="C270" s="236"/>
      <c r="D270" s="236"/>
      <c r="E270" s="90">
        <v>38</v>
      </c>
      <c r="F270" s="204" t="s">
        <v>95</v>
      </c>
      <c r="G270" s="204"/>
      <c r="H270" s="204"/>
      <c r="I270" s="204"/>
      <c r="J270" s="204"/>
      <c r="K270" s="206" t="s">
        <v>100</v>
      </c>
      <c r="L270" s="207"/>
      <c r="M270" s="58"/>
      <c r="N270" s="149"/>
      <c r="O270" s="149"/>
      <c r="P270" s="149"/>
      <c r="Q270" s="149"/>
      <c r="R270" s="149"/>
      <c r="S270" s="149"/>
      <c r="T270" s="149"/>
      <c r="U270" s="149"/>
      <c r="V270" s="59"/>
    </row>
    <row r="271" spans="1:22" ht="17.25" hidden="1" customHeight="1" outlineLevel="1">
      <c r="A271" s="94"/>
      <c r="B271" s="235"/>
      <c r="C271" s="236"/>
      <c r="D271" s="236"/>
      <c r="E271" s="90" t="s">
        <v>89</v>
      </c>
      <c r="F271" s="204" t="s">
        <v>96</v>
      </c>
      <c r="G271" s="204"/>
      <c r="H271" s="204"/>
      <c r="I271" s="204"/>
      <c r="J271" s="204"/>
      <c r="K271" s="206" t="s">
        <v>100</v>
      </c>
      <c r="L271" s="207"/>
      <c r="M271" s="50" t="s">
        <v>118</v>
      </c>
      <c r="O271" s="149"/>
      <c r="P271" s="149"/>
      <c r="Q271" s="149"/>
      <c r="R271" s="149"/>
      <c r="S271" s="149"/>
      <c r="T271" s="149"/>
      <c r="U271" s="149"/>
      <c r="V271" s="59"/>
    </row>
    <row r="272" spans="1:22" ht="17.25" hidden="1" customHeight="1" outlineLevel="1">
      <c r="A272" s="94"/>
      <c r="B272" s="237"/>
      <c r="C272" s="238"/>
      <c r="D272" s="238"/>
      <c r="E272" s="91">
        <v>62</v>
      </c>
      <c r="F272" s="232" t="s">
        <v>99</v>
      </c>
      <c r="G272" s="232"/>
      <c r="H272" s="232"/>
      <c r="I272" s="232"/>
      <c r="J272" s="232"/>
      <c r="K272" s="290" t="s">
        <v>113</v>
      </c>
      <c r="L272" s="291"/>
      <c r="M272" s="60"/>
      <c r="N272" s="150"/>
      <c r="O272" s="150"/>
      <c r="P272" s="150"/>
      <c r="Q272" s="150"/>
      <c r="R272" s="150"/>
      <c r="S272" s="150"/>
      <c r="T272" s="150"/>
      <c r="U272" s="150"/>
      <c r="V272" s="62"/>
    </row>
    <row r="273" spans="1:22" ht="31.5" hidden="1" customHeight="1" outlineLevel="1">
      <c r="A273" s="94"/>
      <c r="B273" s="227" t="s">
        <v>68</v>
      </c>
      <c r="C273" s="228"/>
      <c r="D273" s="228"/>
      <c r="E273" s="248" t="s">
        <v>101</v>
      </c>
      <c r="F273" s="249"/>
      <c r="G273" s="249"/>
      <c r="H273" s="249"/>
      <c r="I273" s="249"/>
      <c r="J273" s="249"/>
      <c r="K273" s="289"/>
      <c r="L273" s="289"/>
      <c r="M273" s="249"/>
      <c r="N273" s="249"/>
      <c r="O273" s="249"/>
      <c r="P273" s="249"/>
      <c r="Q273" s="249"/>
      <c r="R273" s="249"/>
      <c r="S273" s="249"/>
      <c r="T273" s="249"/>
      <c r="U273" s="249"/>
      <c r="V273" s="250"/>
    </row>
    <row r="274" spans="1:22" ht="59.25" hidden="1" customHeight="1" outlineLevel="1" thickBot="1">
      <c r="A274" s="94"/>
      <c r="B274" s="208" t="s">
        <v>69</v>
      </c>
      <c r="C274" s="209"/>
      <c r="D274" s="209"/>
      <c r="E274" s="195" t="s">
        <v>86</v>
      </c>
      <c r="F274" s="196"/>
      <c r="G274" s="196"/>
      <c r="H274" s="196"/>
      <c r="I274" s="196"/>
      <c r="J274" s="196"/>
      <c r="K274" s="196"/>
      <c r="L274" s="196"/>
      <c r="M274" s="196"/>
      <c r="N274" s="196"/>
      <c r="O274" s="196"/>
      <c r="P274" s="196"/>
      <c r="Q274" s="196"/>
      <c r="R274" s="196"/>
      <c r="S274" s="196"/>
      <c r="T274" s="196"/>
      <c r="U274" s="196"/>
      <c r="V274" s="197"/>
    </row>
    <row r="275" spans="1:22" ht="14.25" customHeight="1" collapsed="1">
      <c r="A275" s="94"/>
      <c r="B275" s="124"/>
      <c r="C275" s="125"/>
      <c r="D275" s="125"/>
      <c r="E275" s="126"/>
      <c r="F275" s="149"/>
      <c r="G275" s="149"/>
      <c r="H275" s="149"/>
      <c r="I275" s="149"/>
      <c r="J275" s="149"/>
      <c r="K275" s="149"/>
      <c r="L275" s="149"/>
      <c r="M275" s="149"/>
      <c r="N275" s="149"/>
      <c r="O275" s="149"/>
      <c r="P275" s="149"/>
      <c r="Q275" s="149"/>
      <c r="R275" s="149"/>
      <c r="S275" s="149"/>
      <c r="T275" s="149"/>
      <c r="U275" s="149"/>
      <c r="V275" s="149"/>
    </row>
    <row r="276" spans="1:22" ht="74.25" customHeight="1" outlineLevel="1" thickBot="1">
      <c r="A276" s="94"/>
      <c r="B276" s="215" t="s">
        <v>66</v>
      </c>
      <c r="C276" s="216"/>
      <c r="D276" s="216"/>
      <c r="E276" s="217" t="s">
        <v>119</v>
      </c>
      <c r="F276" s="218"/>
      <c r="G276" s="218"/>
      <c r="H276" s="218"/>
      <c r="I276" s="218"/>
      <c r="J276" s="218"/>
      <c r="K276" s="218"/>
      <c r="L276" s="218"/>
      <c r="M276" s="218"/>
      <c r="N276" s="218"/>
      <c r="O276" s="218"/>
      <c r="P276" s="218"/>
      <c r="Q276" s="218"/>
      <c r="R276" s="218"/>
      <c r="S276" s="218"/>
      <c r="T276" s="218"/>
      <c r="U276" s="218"/>
      <c r="V276" s="219"/>
    </row>
    <row r="277" spans="1:22" ht="46.5" customHeight="1" outlineLevel="1">
      <c r="A277" s="94"/>
      <c r="B277" s="200" t="s">
        <v>81</v>
      </c>
      <c r="C277" s="201"/>
      <c r="D277" s="202"/>
      <c r="E277" s="220" t="s">
        <v>120</v>
      </c>
      <c r="F277" s="221"/>
      <c r="G277" s="221"/>
      <c r="H277" s="221"/>
      <c r="I277" s="221"/>
      <c r="J277" s="221"/>
      <c r="K277" s="221"/>
      <c r="L277" s="221"/>
      <c r="M277" s="221"/>
      <c r="N277" s="221"/>
      <c r="O277" s="221"/>
      <c r="P277" s="221"/>
      <c r="Q277" s="221"/>
      <c r="R277" s="221"/>
      <c r="S277" s="221"/>
      <c r="T277" s="221"/>
      <c r="U277" s="221"/>
      <c r="V277" s="222"/>
    </row>
    <row r="278" spans="1:22" ht="42" customHeight="1" outlineLevel="1">
      <c r="A278" s="94"/>
      <c r="B278" s="227" t="s">
        <v>82</v>
      </c>
      <c r="C278" s="228"/>
      <c r="D278" s="228"/>
      <c r="E278" s="248" t="s">
        <v>121</v>
      </c>
      <c r="F278" s="277"/>
      <c r="G278" s="277"/>
      <c r="H278" s="277"/>
      <c r="I278" s="277"/>
      <c r="J278" s="277"/>
      <c r="K278" s="277"/>
      <c r="L278" s="277"/>
      <c r="M278" s="277"/>
      <c r="N278" s="277"/>
      <c r="O278" s="277"/>
      <c r="P278" s="277"/>
      <c r="Q278" s="277"/>
      <c r="R278" s="277"/>
      <c r="S278" s="277"/>
      <c r="T278" s="277"/>
      <c r="U278" s="277"/>
      <c r="V278" s="278"/>
    </row>
    <row r="279" spans="1:22" ht="43.5" customHeight="1" outlineLevel="1">
      <c r="A279" s="94"/>
      <c r="B279" s="233" t="s">
        <v>67</v>
      </c>
      <c r="C279" s="234"/>
      <c r="D279" s="234"/>
      <c r="E279" s="251" t="s">
        <v>85</v>
      </c>
      <c r="F279" s="252"/>
      <c r="G279" s="252"/>
      <c r="H279" s="252"/>
      <c r="I279" s="252"/>
      <c r="J279" s="252"/>
      <c r="K279" s="252"/>
      <c r="L279" s="252"/>
      <c r="M279" s="252"/>
      <c r="N279" s="252"/>
      <c r="O279" s="252"/>
      <c r="P279" s="252"/>
      <c r="Q279" s="252"/>
      <c r="R279" s="252"/>
      <c r="S279" s="252"/>
      <c r="T279" s="252"/>
      <c r="U279" s="252"/>
      <c r="V279" s="253"/>
    </row>
    <row r="280" spans="1:22" ht="17.25" customHeight="1" outlineLevel="1">
      <c r="A280" s="94"/>
      <c r="B280" s="235"/>
      <c r="C280" s="236"/>
      <c r="D280" s="236"/>
      <c r="E280" s="89" t="s">
        <v>87</v>
      </c>
      <c r="F280" s="203" t="s">
        <v>97</v>
      </c>
      <c r="G280" s="203"/>
      <c r="H280" s="203"/>
      <c r="I280" s="203"/>
      <c r="J280" s="203"/>
      <c r="K280" s="203" t="s">
        <v>98</v>
      </c>
      <c r="L280" s="205"/>
      <c r="M280" s="58"/>
      <c r="N280" s="149"/>
      <c r="O280" s="149"/>
      <c r="P280" s="149"/>
      <c r="Q280" s="149"/>
      <c r="R280" s="149"/>
      <c r="S280" s="149"/>
      <c r="T280" s="149"/>
      <c r="U280" s="149"/>
      <c r="V280" s="59"/>
    </row>
    <row r="281" spans="1:22" ht="17.25" customHeight="1" outlineLevel="1">
      <c r="A281" s="94"/>
      <c r="B281" s="235"/>
      <c r="C281" s="236"/>
      <c r="D281" s="236"/>
      <c r="E281" s="90">
        <v>27</v>
      </c>
      <c r="F281" s="204" t="s">
        <v>90</v>
      </c>
      <c r="G281" s="204"/>
      <c r="H281" s="204"/>
      <c r="I281" s="204"/>
      <c r="J281" s="204"/>
      <c r="K281" s="206" t="s">
        <v>100</v>
      </c>
      <c r="L281" s="207"/>
      <c r="M281" s="58"/>
      <c r="N281" s="149"/>
      <c r="O281" s="149"/>
      <c r="P281" s="149"/>
      <c r="Q281" s="149"/>
      <c r="R281" s="149"/>
      <c r="S281" s="149"/>
      <c r="T281" s="149"/>
      <c r="U281" s="149"/>
      <c r="V281" s="59"/>
    </row>
    <row r="282" spans="1:22" ht="17.25" customHeight="1" outlineLevel="1">
      <c r="A282" s="94"/>
      <c r="B282" s="235"/>
      <c r="C282" s="236"/>
      <c r="D282" s="236"/>
      <c r="E282" s="90">
        <v>33</v>
      </c>
      <c r="F282" s="204" t="s">
        <v>91</v>
      </c>
      <c r="G282" s="204"/>
      <c r="H282" s="204"/>
      <c r="I282" s="204"/>
      <c r="J282" s="204"/>
      <c r="K282" s="206" t="s">
        <v>100</v>
      </c>
      <c r="L282" s="207"/>
      <c r="M282" s="58"/>
      <c r="N282" s="149"/>
      <c r="O282" s="149"/>
      <c r="P282" s="149"/>
      <c r="Q282" s="149"/>
      <c r="R282" s="149"/>
      <c r="S282" s="149"/>
      <c r="T282" s="149"/>
      <c r="U282" s="149"/>
      <c r="V282" s="59"/>
    </row>
    <row r="283" spans="1:22" ht="17.25" customHeight="1" outlineLevel="1">
      <c r="A283" s="94"/>
      <c r="B283" s="235"/>
      <c r="C283" s="236"/>
      <c r="D283" s="236"/>
      <c r="E283" s="90">
        <v>35</v>
      </c>
      <c r="F283" s="204" t="s">
        <v>92</v>
      </c>
      <c r="G283" s="204"/>
      <c r="H283" s="204"/>
      <c r="I283" s="204"/>
      <c r="J283" s="204"/>
      <c r="K283" s="206" t="s">
        <v>100</v>
      </c>
      <c r="L283" s="207"/>
      <c r="M283" s="58"/>
      <c r="N283" s="149"/>
      <c r="O283" s="149"/>
      <c r="P283" s="149"/>
      <c r="Q283" s="149"/>
      <c r="R283" s="149"/>
      <c r="S283" s="149"/>
      <c r="T283" s="149"/>
      <c r="U283" s="149"/>
      <c r="V283" s="59"/>
    </row>
    <row r="284" spans="1:22" ht="17.25" customHeight="1" outlineLevel="1">
      <c r="A284" s="94"/>
      <c r="B284" s="235"/>
      <c r="C284" s="236"/>
      <c r="D284" s="236"/>
      <c r="E284" s="90" t="s">
        <v>88</v>
      </c>
      <c r="F284" s="204" t="s">
        <v>93</v>
      </c>
      <c r="G284" s="204"/>
      <c r="H284" s="204"/>
      <c r="I284" s="204"/>
      <c r="J284" s="204"/>
      <c r="K284" s="206" t="s">
        <v>100</v>
      </c>
      <c r="L284" s="207"/>
      <c r="M284" s="58"/>
      <c r="N284" s="149"/>
      <c r="O284" s="149"/>
      <c r="P284" s="149"/>
      <c r="Q284" s="149"/>
      <c r="R284" s="149"/>
      <c r="S284" s="149"/>
      <c r="T284" s="149"/>
      <c r="U284" s="149"/>
      <c r="V284" s="59"/>
    </row>
    <row r="285" spans="1:22" ht="17.25" customHeight="1" outlineLevel="1">
      <c r="A285" s="94"/>
      <c r="B285" s="235"/>
      <c r="C285" s="236"/>
      <c r="D285" s="236"/>
      <c r="E285" s="90">
        <v>36</v>
      </c>
      <c r="F285" s="204" t="s">
        <v>94</v>
      </c>
      <c r="G285" s="204"/>
      <c r="H285" s="204"/>
      <c r="I285" s="204"/>
      <c r="J285" s="204"/>
      <c r="K285" s="290" t="s">
        <v>113</v>
      </c>
      <c r="L285" s="291"/>
      <c r="M285" s="58"/>
      <c r="N285" s="149"/>
      <c r="O285" s="149"/>
      <c r="P285" s="149"/>
      <c r="Q285" s="149"/>
      <c r="R285" s="149"/>
      <c r="S285" s="149"/>
      <c r="T285" s="149"/>
      <c r="U285" s="149"/>
      <c r="V285" s="59"/>
    </row>
    <row r="286" spans="1:22" ht="17.25" customHeight="1" outlineLevel="1">
      <c r="A286" s="94"/>
      <c r="B286" s="235"/>
      <c r="C286" s="236"/>
      <c r="D286" s="236"/>
      <c r="E286" s="90">
        <v>38</v>
      </c>
      <c r="F286" s="204" t="s">
        <v>95</v>
      </c>
      <c r="G286" s="204"/>
      <c r="H286" s="204"/>
      <c r="I286" s="204"/>
      <c r="J286" s="204"/>
      <c r="K286" s="206" t="s">
        <v>100</v>
      </c>
      <c r="L286" s="207"/>
      <c r="M286" s="58"/>
      <c r="N286" s="149"/>
      <c r="O286" s="149"/>
      <c r="P286" s="149"/>
      <c r="Q286" s="149"/>
      <c r="R286" s="149"/>
      <c r="S286" s="149"/>
      <c r="T286" s="149"/>
      <c r="U286" s="149"/>
      <c r="V286" s="59"/>
    </row>
    <row r="287" spans="1:22" ht="17.25" customHeight="1" outlineLevel="1">
      <c r="A287" s="94"/>
      <c r="B287" s="235"/>
      <c r="C287" s="236"/>
      <c r="D287" s="236"/>
      <c r="E287" s="90" t="s">
        <v>89</v>
      </c>
      <c r="F287" s="204" t="s">
        <v>96</v>
      </c>
      <c r="G287" s="204"/>
      <c r="H287" s="204"/>
      <c r="I287" s="204"/>
      <c r="J287" s="204"/>
      <c r="K287" s="206" t="s">
        <v>100</v>
      </c>
      <c r="L287" s="207"/>
      <c r="M287" s="58"/>
      <c r="N287" s="149"/>
      <c r="O287" s="149"/>
      <c r="P287" s="149"/>
      <c r="Q287" s="149"/>
      <c r="R287" s="149"/>
      <c r="S287" s="149"/>
      <c r="T287" s="149"/>
      <c r="U287" s="149"/>
      <c r="V287" s="59"/>
    </row>
    <row r="288" spans="1:22" ht="17.25" customHeight="1" outlineLevel="1">
      <c r="A288" s="94"/>
      <c r="B288" s="237"/>
      <c r="C288" s="238"/>
      <c r="D288" s="238"/>
      <c r="E288" s="91">
        <v>62</v>
      </c>
      <c r="F288" s="232" t="s">
        <v>99</v>
      </c>
      <c r="G288" s="232"/>
      <c r="H288" s="232"/>
      <c r="I288" s="232"/>
      <c r="J288" s="232"/>
      <c r="K288" s="292" t="s">
        <v>100</v>
      </c>
      <c r="L288" s="293"/>
      <c r="M288" s="60"/>
      <c r="N288" s="150"/>
      <c r="O288" s="150"/>
      <c r="P288" s="150"/>
      <c r="Q288" s="150"/>
      <c r="R288" s="150"/>
      <c r="S288" s="150"/>
      <c r="T288" s="150"/>
      <c r="U288" s="150"/>
      <c r="V288" s="62"/>
    </row>
    <row r="289" spans="1:22" ht="31.5" customHeight="1" outlineLevel="1">
      <c r="A289" s="94"/>
      <c r="B289" s="227" t="s">
        <v>68</v>
      </c>
      <c r="C289" s="228"/>
      <c r="D289" s="228"/>
      <c r="E289" s="248" t="str">
        <f>VLOOKUP($E$5,[1]Sheet1!$B$2:$BY$60,60,FALSE)</f>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
      <c r="F289" s="249"/>
      <c r="G289" s="249"/>
      <c r="H289" s="249"/>
      <c r="I289" s="249"/>
      <c r="J289" s="249"/>
      <c r="K289" s="289"/>
      <c r="L289" s="289"/>
      <c r="M289" s="249"/>
      <c r="N289" s="249"/>
      <c r="O289" s="249"/>
      <c r="P289" s="249"/>
      <c r="Q289" s="249"/>
      <c r="R289" s="249"/>
      <c r="S289" s="249"/>
      <c r="T289" s="249"/>
      <c r="U289" s="249"/>
      <c r="V289" s="250"/>
    </row>
    <row r="290" spans="1:22" ht="59.25" customHeight="1" outlineLevel="1" thickBot="1">
      <c r="A290" s="94"/>
      <c r="B290" s="208" t="s">
        <v>69</v>
      </c>
      <c r="C290" s="209"/>
      <c r="D290" s="209"/>
      <c r="E290" s="195" t="str">
        <f>VLOOKUP($E$5,[1]Sheet1!$B$2:$BY$60,71,FALSE)</f>
        <v>Ryby, siedliska w słupie wody, siedliska na dnie morskim</v>
      </c>
      <c r="F290" s="196"/>
      <c r="G290" s="196"/>
      <c r="H290" s="196"/>
      <c r="I290" s="196"/>
      <c r="J290" s="196"/>
      <c r="K290" s="196"/>
      <c r="L290" s="196"/>
      <c r="M290" s="196"/>
      <c r="N290" s="196"/>
      <c r="O290" s="196"/>
      <c r="P290" s="196"/>
      <c r="Q290" s="196"/>
      <c r="R290" s="196"/>
      <c r="S290" s="196"/>
      <c r="T290" s="196"/>
      <c r="U290" s="196"/>
      <c r="V290" s="197"/>
    </row>
    <row r="291" spans="1:22" ht="14.25" hidden="1" customHeight="1">
      <c r="A291" s="94"/>
      <c r="B291" s="124"/>
      <c r="C291" s="125"/>
      <c r="D291" s="125"/>
      <c r="E291" s="126"/>
      <c r="F291" s="149"/>
      <c r="G291" s="149"/>
      <c r="H291" s="149"/>
      <c r="I291" s="149"/>
      <c r="J291" s="149"/>
      <c r="K291" s="149"/>
      <c r="L291" s="149"/>
      <c r="M291" s="149"/>
      <c r="N291" s="149"/>
      <c r="O291" s="149"/>
      <c r="P291" s="149"/>
      <c r="Q291" s="149"/>
      <c r="R291" s="149"/>
      <c r="S291" s="149"/>
      <c r="T291" s="149"/>
      <c r="U291" s="149"/>
      <c r="V291" s="149"/>
    </row>
    <row r="292" spans="1:22" ht="74.25" hidden="1" customHeight="1" outlineLevel="1" thickBot="1">
      <c r="A292" s="94"/>
      <c r="B292" s="215" t="s">
        <v>66</v>
      </c>
      <c r="C292" s="216"/>
      <c r="D292" s="216"/>
      <c r="E292" s="217" t="s">
        <v>122</v>
      </c>
      <c r="F292" s="218"/>
      <c r="G292" s="218"/>
      <c r="H292" s="218"/>
      <c r="I292" s="218"/>
      <c r="J292" s="218"/>
      <c r="K292" s="218"/>
      <c r="L292" s="218"/>
      <c r="M292" s="218"/>
      <c r="N292" s="218"/>
      <c r="O292" s="218"/>
      <c r="P292" s="218"/>
      <c r="Q292" s="218"/>
      <c r="R292" s="218"/>
      <c r="S292" s="218"/>
      <c r="T292" s="218"/>
      <c r="U292" s="218"/>
      <c r="V292" s="219"/>
    </row>
    <row r="293" spans="1:22" ht="46.5" hidden="1" customHeight="1" outlineLevel="1">
      <c r="A293" s="94"/>
      <c r="B293" s="200" t="s">
        <v>81</v>
      </c>
      <c r="C293" s="201"/>
      <c r="D293" s="202"/>
      <c r="E293" s="220" t="s">
        <v>123</v>
      </c>
      <c r="F293" s="221"/>
      <c r="G293" s="221"/>
      <c r="H293" s="221"/>
      <c r="I293" s="221"/>
      <c r="J293" s="221"/>
      <c r="K293" s="221"/>
      <c r="L293" s="221"/>
      <c r="M293" s="221"/>
      <c r="N293" s="221"/>
      <c r="O293" s="221"/>
      <c r="P293" s="221"/>
      <c r="Q293" s="221"/>
      <c r="R293" s="221"/>
      <c r="S293" s="221"/>
      <c r="T293" s="221"/>
      <c r="U293" s="221"/>
      <c r="V293" s="222"/>
    </row>
    <row r="294" spans="1:22" ht="105.75" hidden="1" customHeight="1" outlineLevel="1">
      <c r="A294" s="94"/>
      <c r="B294" s="227" t="s">
        <v>82</v>
      </c>
      <c r="C294" s="228"/>
      <c r="D294" s="228"/>
      <c r="E294" s="248" t="s">
        <v>124</v>
      </c>
      <c r="F294" s="277"/>
      <c r="G294" s="277"/>
      <c r="H294" s="277"/>
      <c r="I294" s="277"/>
      <c r="J294" s="277"/>
      <c r="K294" s="277"/>
      <c r="L294" s="277"/>
      <c r="M294" s="277"/>
      <c r="N294" s="277"/>
      <c r="O294" s="277"/>
      <c r="P294" s="277"/>
      <c r="Q294" s="277"/>
      <c r="R294" s="277"/>
      <c r="S294" s="277"/>
      <c r="T294" s="277"/>
      <c r="U294" s="277"/>
      <c r="V294" s="278"/>
    </row>
    <row r="295" spans="1:22" ht="43.5" hidden="1" customHeight="1" outlineLevel="1">
      <c r="A295" s="94"/>
      <c r="B295" s="233" t="s">
        <v>67</v>
      </c>
      <c r="C295" s="234"/>
      <c r="D295" s="234"/>
      <c r="E295" s="251" t="s">
        <v>85</v>
      </c>
      <c r="F295" s="252"/>
      <c r="G295" s="252"/>
      <c r="H295" s="252"/>
      <c r="I295" s="252"/>
      <c r="J295" s="252"/>
      <c r="K295" s="252"/>
      <c r="L295" s="252"/>
      <c r="M295" s="252"/>
      <c r="N295" s="252"/>
      <c r="O295" s="252"/>
      <c r="P295" s="252"/>
      <c r="Q295" s="252"/>
      <c r="R295" s="252"/>
      <c r="S295" s="252"/>
      <c r="T295" s="252"/>
      <c r="U295" s="252"/>
      <c r="V295" s="253"/>
    </row>
    <row r="296" spans="1:22" ht="17.25" hidden="1" customHeight="1" outlineLevel="1">
      <c r="A296" s="94"/>
      <c r="B296" s="235"/>
      <c r="C296" s="236"/>
      <c r="D296" s="236"/>
      <c r="E296" s="89" t="s">
        <v>87</v>
      </c>
      <c r="F296" s="203" t="s">
        <v>97</v>
      </c>
      <c r="G296" s="203"/>
      <c r="H296" s="203"/>
      <c r="I296" s="203"/>
      <c r="J296" s="203"/>
      <c r="K296" s="203" t="s">
        <v>98</v>
      </c>
      <c r="L296" s="205"/>
      <c r="M296" s="58"/>
      <c r="N296" s="149"/>
      <c r="O296" s="149"/>
      <c r="P296" s="149"/>
      <c r="Q296" s="149"/>
      <c r="R296" s="149"/>
      <c r="S296" s="149"/>
      <c r="T296" s="149"/>
      <c r="U296" s="149"/>
      <c r="V296" s="59"/>
    </row>
    <row r="297" spans="1:22" ht="17.25" hidden="1" customHeight="1" outlineLevel="1">
      <c r="A297" s="94"/>
      <c r="B297" s="235"/>
      <c r="C297" s="236"/>
      <c r="D297" s="236"/>
      <c r="E297" s="90">
        <v>27</v>
      </c>
      <c r="F297" s="204" t="s">
        <v>90</v>
      </c>
      <c r="G297" s="204"/>
      <c r="H297" s="204"/>
      <c r="I297" s="204"/>
      <c r="J297" s="204"/>
      <c r="K297" s="290" t="s">
        <v>113</v>
      </c>
      <c r="L297" s="291"/>
      <c r="M297" s="58"/>
      <c r="N297" s="149"/>
      <c r="O297" s="149"/>
      <c r="P297" s="149"/>
      <c r="Q297" s="149"/>
      <c r="R297" s="149"/>
      <c r="S297" s="149"/>
      <c r="T297" s="149"/>
      <c r="U297" s="149"/>
      <c r="V297" s="59"/>
    </row>
    <row r="298" spans="1:22" ht="17.25" hidden="1" customHeight="1" outlineLevel="1">
      <c r="A298" s="94"/>
      <c r="B298" s="235"/>
      <c r="C298" s="236"/>
      <c r="D298" s="236"/>
      <c r="E298" s="90">
        <v>33</v>
      </c>
      <c r="F298" s="204" t="s">
        <v>91</v>
      </c>
      <c r="G298" s="204"/>
      <c r="H298" s="204"/>
      <c r="I298" s="204"/>
      <c r="J298" s="204"/>
      <c r="K298" s="290" t="s">
        <v>113</v>
      </c>
      <c r="L298" s="291"/>
      <c r="M298" s="58"/>
      <c r="N298" s="149"/>
      <c r="O298" s="149"/>
      <c r="P298" s="149"/>
      <c r="Q298" s="149"/>
      <c r="R298" s="149"/>
      <c r="S298" s="149"/>
      <c r="T298" s="149"/>
      <c r="U298" s="149"/>
      <c r="V298" s="59"/>
    </row>
    <row r="299" spans="1:22" ht="17.25" hidden="1" customHeight="1" outlineLevel="1">
      <c r="A299" s="94"/>
      <c r="B299" s="235"/>
      <c r="C299" s="236"/>
      <c r="D299" s="236"/>
      <c r="E299" s="90">
        <v>35</v>
      </c>
      <c r="F299" s="204" t="s">
        <v>92</v>
      </c>
      <c r="G299" s="204"/>
      <c r="H299" s="204"/>
      <c r="I299" s="204"/>
      <c r="J299" s="204"/>
      <c r="K299" s="290" t="s">
        <v>113</v>
      </c>
      <c r="L299" s="291"/>
      <c r="M299" s="58"/>
      <c r="N299" s="149"/>
      <c r="O299" s="149"/>
      <c r="P299" s="149"/>
      <c r="Q299" s="149"/>
      <c r="R299" s="149"/>
      <c r="S299" s="149"/>
      <c r="T299" s="149"/>
      <c r="U299" s="149"/>
      <c r="V299" s="59"/>
    </row>
    <row r="300" spans="1:22" ht="17.25" hidden="1" customHeight="1" outlineLevel="1">
      <c r="A300" s="94"/>
      <c r="B300" s="235"/>
      <c r="C300" s="236"/>
      <c r="D300" s="236"/>
      <c r="E300" s="90" t="s">
        <v>88</v>
      </c>
      <c r="F300" s="204" t="s">
        <v>93</v>
      </c>
      <c r="G300" s="204"/>
      <c r="H300" s="204"/>
      <c r="I300" s="204"/>
      <c r="J300" s="204"/>
      <c r="K300" s="290" t="s">
        <v>113</v>
      </c>
      <c r="L300" s="291"/>
      <c r="M300" s="58"/>
      <c r="N300" s="149"/>
      <c r="O300" s="149"/>
      <c r="P300" s="149"/>
      <c r="Q300" s="149"/>
      <c r="R300" s="149"/>
      <c r="S300" s="149"/>
      <c r="T300" s="149"/>
      <c r="U300" s="149"/>
      <c r="V300" s="59"/>
    </row>
    <row r="301" spans="1:22" ht="17.25" hidden="1" customHeight="1" outlineLevel="1">
      <c r="A301" s="94"/>
      <c r="B301" s="235"/>
      <c r="C301" s="236"/>
      <c r="D301" s="236"/>
      <c r="E301" s="90">
        <v>36</v>
      </c>
      <c r="F301" s="204" t="s">
        <v>94</v>
      </c>
      <c r="G301" s="204"/>
      <c r="H301" s="204"/>
      <c r="I301" s="204"/>
      <c r="J301" s="204"/>
      <c r="K301" s="290" t="s">
        <v>113</v>
      </c>
      <c r="L301" s="291"/>
      <c r="M301" s="58"/>
      <c r="N301" s="149"/>
      <c r="O301" s="149"/>
      <c r="P301" s="149"/>
      <c r="Q301" s="149"/>
      <c r="R301" s="149"/>
      <c r="S301" s="149"/>
      <c r="T301" s="149"/>
      <c r="U301" s="149"/>
      <c r="V301" s="59"/>
    </row>
    <row r="302" spans="1:22" ht="17.25" hidden="1" customHeight="1" outlineLevel="1">
      <c r="A302" s="94"/>
      <c r="B302" s="235"/>
      <c r="C302" s="236"/>
      <c r="D302" s="236"/>
      <c r="E302" s="90">
        <v>38</v>
      </c>
      <c r="F302" s="204" t="s">
        <v>95</v>
      </c>
      <c r="G302" s="204"/>
      <c r="H302" s="204"/>
      <c r="I302" s="204"/>
      <c r="J302" s="204"/>
      <c r="K302" s="206" t="s">
        <v>100</v>
      </c>
      <c r="L302" s="207"/>
      <c r="M302" s="58"/>
      <c r="N302" s="149"/>
      <c r="O302" s="149"/>
      <c r="P302" s="149"/>
      <c r="Q302" s="149"/>
      <c r="R302" s="149"/>
      <c r="S302" s="149"/>
      <c r="T302" s="149"/>
      <c r="U302" s="149"/>
      <c r="V302" s="59"/>
    </row>
    <row r="303" spans="1:22" ht="17.25" hidden="1" customHeight="1" outlineLevel="1">
      <c r="A303" s="94"/>
      <c r="B303" s="235"/>
      <c r="C303" s="236"/>
      <c r="D303" s="236"/>
      <c r="E303" s="90" t="s">
        <v>89</v>
      </c>
      <c r="F303" s="204" t="s">
        <v>96</v>
      </c>
      <c r="G303" s="204"/>
      <c r="H303" s="204"/>
      <c r="I303" s="204"/>
      <c r="J303" s="204"/>
      <c r="K303" s="290" t="s">
        <v>113</v>
      </c>
      <c r="L303" s="291"/>
      <c r="M303" s="58"/>
      <c r="N303" s="149"/>
      <c r="O303" s="149"/>
      <c r="P303" s="149"/>
      <c r="Q303" s="149"/>
      <c r="R303" s="149"/>
      <c r="S303" s="149"/>
      <c r="T303" s="149"/>
      <c r="U303" s="149"/>
      <c r="V303" s="59"/>
    </row>
    <row r="304" spans="1:22" ht="17.25" hidden="1" customHeight="1" outlineLevel="1">
      <c r="A304" s="94"/>
      <c r="B304" s="237"/>
      <c r="C304" s="238"/>
      <c r="D304" s="238"/>
      <c r="E304" s="91">
        <v>62</v>
      </c>
      <c r="F304" s="232" t="s">
        <v>99</v>
      </c>
      <c r="G304" s="232"/>
      <c r="H304" s="232"/>
      <c r="I304" s="232"/>
      <c r="J304" s="232"/>
      <c r="K304" s="290" t="s">
        <v>113</v>
      </c>
      <c r="L304" s="291"/>
      <c r="M304" s="60"/>
      <c r="N304" s="150"/>
      <c r="O304" s="150"/>
      <c r="P304" s="150"/>
      <c r="Q304" s="150"/>
      <c r="R304" s="150"/>
      <c r="S304" s="150"/>
      <c r="T304" s="150"/>
      <c r="U304" s="150"/>
      <c r="V304" s="62"/>
    </row>
    <row r="305" spans="1:22" ht="31.5" hidden="1" customHeight="1" outlineLevel="1">
      <c r="A305" s="94"/>
      <c r="B305" s="227" t="s">
        <v>68</v>
      </c>
      <c r="C305" s="228"/>
      <c r="D305" s="228"/>
      <c r="E305" s="248" t="s">
        <v>101</v>
      </c>
      <c r="F305" s="249"/>
      <c r="G305" s="249"/>
      <c r="H305" s="249"/>
      <c r="I305" s="249"/>
      <c r="J305" s="249"/>
      <c r="K305" s="249"/>
      <c r="L305" s="249"/>
      <c r="M305" s="249"/>
      <c r="N305" s="249"/>
      <c r="O305" s="249"/>
      <c r="P305" s="249"/>
      <c r="Q305" s="249"/>
      <c r="R305" s="249"/>
      <c r="S305" s="249"/>
      <c r="T305" s="249"/>
      <c r="U305" s="249"/>
      <c r="V305" s="250"/>
    </row>
    <row r="306" spans="1:22" ht="59.25" hidden="1" customHeight="1" outlineLevel="1" thickBot="1">
      <c r="A306" s="94"/>
      <c r="B306" s="208" t="s">
        <v>69</v>
      </c>
      <c r="C306" s="209"/>
      <c r="D306" s="209"/>
      <c r="E306" s="195" t="s">
        <v>86</v>
      </c>
      <c r="F306" s="196"/>
      <c r="G306" s="196"/>
      <c r="H306" s="196"/>
      <c r="I306" s="196"/>
      <c r="J306" s="196"/>
      <c r="K306" s="196"/>
      <c r="L306" s="196"/>
      <c r="M306" s="196"/>
      <c r="N306" s="196"/>
      <c r="O306" s="196"/>
      <c r="P306" s="196"/>
      <c r="Q306" s="196"/>
      <c r="R306" s="196"/>
      <c r="S306" s="196"/>
      <c r="T306" s="196"/>
      <c r="U306" s="196"/>
      <c r="V306" s="197"/>
    </row>
    <row r="307" spans="1:22" ht="14.25" hidden="1" customHeight="1" collapsed="1">
      <c r="A307" s="94"/>
      <c r="B307" s="124"/>
      <c r="C307" s="125"/>
      <c r="D307" s="125"/>
      <c r="E307" s="126"/>
      <c r="F307" s="149"/>
      <c r="G307" s="149"/>
      <c r="H307" s="149"/>
      <c r="I307" s="149"/>
      <c r="J307" s="149"/>
      <c r="K307" s="149"/>
      <c r="L307" s="149"/>
      <c r="M307" s="149"/>
      <c r="N307" s="149"/>
      <c r="O307" s="149"/>
      <c r="P307" s="149"/>
      <c r="Q307" s="149"/>
      <c r="R307" s="149"/>
      <c r="S307" s="149"/>
      <c r="T307" s="149"/>
      <c r="U307" s="149"/>
      <c r="V307" s="149"/>
    </row>
    <row r="308" spans="1:22" ht="74.25" hidden="1" customHeight="1" outlineLevel="1" thickBot="1">
      <c r="A308" s="94"/>
      <c r="B308" s="215" t="s">
        <v>66</v>
      </c>
      <c r="C308" s="216"/>
      <c r="D308" s="216"/>
      <c r="E308" s="217" t="s">
        <v>125</v>
      </c>
      <c r="F308" s="218"/>
      <c r="G308" s="218"/>
      <c r="H308" s="218"/>
      <c r="I308" s="218"/>
      <c r="J308" s="218"/>
      <c r="K308" s="218"/>
      <c r="L308" s="218"/>
      <c r="M308" s="218"/>
      <c r="N308" s="218"/>
      <c r="O308" s="218"/>
      <c r="P308" s="218"/>
      <c r="Q308" s="218"/>
      <c r="R308" s="218"/>
      <c r="S308" s="218"/>
      <c r="T308" s="218"/>
      <c r="U308" s="218"/>
      <c r="V308" s="219"/>
    </row>
    <row r="309" spans="1:22" ht="63.75" hidden="1" customHeight="1" outlineLevel="1">
      <c r="A309" s="94"/>
      <c r="B309" s="200" t="s">
        <v>81</v>
      </c>
      <c r="C309" s="201"/>
      <c r="D309" s="202"/>
      <c r="E309" s="220" t="s">
        <v>126</v>
      </c>
      <c r="F309" s="221"/>
      <c r="G309" s="221"/>
      <c r="H309" s="221"/>
      <c r="I309" s="221"/>
      <c r="J309" s="221"/>
      <c r="K309" s="221"/>
      <c r="L309" s="221"/>
      <c r="M309" s="221"/>
      <c r="N309" s="221"/>
      <c r="O309" s="221"/>
      <c r="P309" s="221"/>
      <c r="Q309" s="221"/>
      <c r="R309" s="221"/>
      <c r="S309" s="221"/>
      <c r="T309" s="221"/>
      <c r="U309" s="221"/>
      <c r="V309" s="222"/>
    </row>
    <row r="310" spans="1:22" ht="105.75" hidden="1" customHeight="1" outlineLevel="1">
      <c r="A310" s="94"/>
      <c r="B310" s="227" t="s">
        <v>82</v>
      </c>
      <c r="C310" s="228"/>
      <c r="D310" s="228"/>
      <c r="E310" s="248" t="s">
        <v>127</v>
      </c>
      <c r="F310" s="277"/>
      <c r="G310" s="277"/>
      <c r="H310" s="277"/>
      <c r="I310" s="277"/>
      <c r="J310" s="277"/>
      <c r="K310" s="277"/>
      <c r="L310" s="277"/>
      <c r="M310" s="277"/>
      <c r="N310" s="277"/>
      <c r="O310" s="277"/>
      <c r="P310" s="277"/>
      <c r="Q310" s="277"/>
      <c r="R310" s="277"/>
      <c r="S310" s="277"/>
      <c r="T310" s="277"/>
      <c r="U310" s="277"/>
      <c r="V310" s="278"/>
    </row>
    <row r="311" spans="1:22" ht="43.5" hidden="1" customHeight="1" outlineLevel="1">
      <c r="A311" s="94"/>
      <c r="B311" s="233" t="s">
        <v>67</v>
      </c>
      <c r="C311" s="234"/>
      <c r="D311" s="234"/>
      <c r="E311" s="251" t="s">
        <v>85</v>
      </c>
      <c r="F311" s="252"/>
      <c r="G311" s="252"/>
      <c r="H311" s="252"/>
      <c r="I311" s="252"/>
      <c r="J311" s="252"/>
      <c r="K311" s="252"/>
      <c r="L311" s="252"/>
      <c r="M311" s="252"/>
      <c r="N311" s="252"/>
      <c r="O311" s="252"/>
      <c r="P311" s="252"/>
      <c r="Q311" s="252"/>
      <c r="R311" s="252"/>
      <c r="S311" s="252"/>
      <c r="T311" s="252"/>
      <c r="U311" s="252"/>
      <c r="V311" s="253"/>
    </row>
    <row r="312" spans="1:22" ht="17.25" hidden="1" customHeight="1" outlineLevel="1">
      <c r="A312" s="94"/>
      <c r="B312" s="235"/>
      <c r="C312" s="236"/>
      <c r="D312" s="236"/>
      <c r="E312" s="89" t="s">
        <v>87</v>
      </c>
      <c r="F312" s="203" t="s">
        <v>97</v>
      </c>
      <c r="G312" s="203"/>
      <c r="H312" s="203"/>
      <c r="I312" s="203"/>
      <c r="J312" s="203"/>
      <c r="K312" s="203" t="s">
        <v>98</v>
      </c>
      <c r="L312" s="205"/>
      <c r="M312" s="58"/>
      <c r="N312" s="149"/>
      <c r="O312" s="149"/>
      <c r="P312" s="149"/>
      <c r="Q312" s="149"/>
      <c r="R312" s="149"/>
      <c r="S312" s="149"/>
      <c r="T312" s="149"/>
      <c r="U312" s="149"/>
      <c r="V312" s="59"/>
    </row>
    <row r="313" spans="1:22" ht="17.25" hidden="1" customHeight="1" outlineLevel="1">
      <c r="A313" s="94"/>
      <c r="B313" s="235"/>
      <c r="C313" s="236"/>
      <c r="D313" s="236"/>
      <c r="E313" s="90">
        <v>27</v>
      </c>
      <c r="F313" s="204" t="s">
        <v>90</v>
      </c>
      <c r="G313" s="204"/>
      <c r="H313" s="204"/>
      <c r="I313" s="204"/>
      <c r="J313" s="204"/>
      <c r="K313" s="290" t="s">
        <v>113</v>
      </c>
      <c r="L313" s="291"/>
      <c r="M313" s="58"/>
      <c r="N313" s="149"/>
      <c r="O313" s="149"/>
      <c r="P313" s="149"/>
      <c r="Q313" s="149"/>
      <c r="R313" s="149"/>
      <c r="S313" s="149"/>
      <c r="T313" s="149"/>
      <c r="U313" s="149"/>
      <c r="V313" s="59"/>
    </row>
    <row r="314" spans="1:22" ht="17.25" hidden="1" customHeight="1" outlineLevel="1">
      <c r="A314" s="94"/>
      <c r="B314" s="235"/>
      <c r="C314" s="236"/>
      <c r="D314" s="236"/>
      <c r="E314" s="90">
        <v>33</v>
      </c>
      <c r="F314" s="204" t="s">
        <v>91</v>
      </c>
      <c r="G314" s="204"/>
      <c r="H314" s="204"/>
      <c r="I314" s="204"/>
      <c r="J314" s="204"/>
      <c r="K314" s="290" t="s">
        <v>113</v>
      </c>
      <c r="L314" s="291"/>
      <c r="M314" s="58"/>
      <c r="N314" s="149"/>
      <c r="O314" s="149"/>
      <c r="P314" s="149"/>
      <c r="Q314" s="149"/>
      <c r="R314" s="149"/>
      <c r="S314" s="149"/>
      <c r="T314" s="149"/>
      <c r="U314" s="149"/>
      <c r="V314" s="59"/>
    </row>
    <row r="315" spans="1:22" ht="17.25" hidden="1" customHeight="1" outlineLevel="1">
      <c r="A315" s="94"/>
      <c r="B315" s="235"/>
      <c r="C315" s="236"/>
      <c r="D315" s="236"/>
      <c r="E315" s="90">
        <v>35</v>
      </c>
      <c r="F315" s="204" t="s">
        <v>92</v>
      </c>
      <c r="G315" s="204"/>
      <c r="H315" s="204"/>
      <c r="I315" s="204"/>
      <c r="J315" s="204"/>
      <c r="K315" s="290" t="s">
        <v>113</v>
      </c>
      <c r="L315" s="291"/>
      <c r="M315" s="58"/>
      <c r="N315" s="149"/>
      <c r="O315" s="149"/>
      <c r="P315" s="149"/>
      <c r="Q315" s="149"/>
      <c r="R315" s="149"/>
      <c r="S315" s="149"/>
      <c r="T315" s="149"/>
      <c r="U315" s="149"/>
      <c r="V315" s="59"/>
    </row>
    <row r="316" spans="1:22" ht="17.25" hidden="1" customHeight="1" outlineLevel="1">
      <c r="A316" s="94"/>
      <c r="B316" s="235"/>
      <c r="C316" s="236"/>
      <c r="D316" s="236"/>
      <c r="E316" s="90" t="s">
        <v>88</v>
      </c>
      <c r="F316" s="204" t="s">
        <v>93</v>
      </c>
      <c r="G316" s="204"/>
      <c r="H316" s="204"/>
      <c r="I316" s="204"/>
      <c r="J316" s="204"/>
      <c r="K316" s="290" t="s">
        <v>113</v>
      </c>
      <c r="L316" s="291"/>
      <c r="M316" s="58"/>
      <c r="N316" s="149"/>
      <c r="O316" s="149"/>
      <c r="P316" s="149"/>
      <c r="Q316" s="149"/>
      <c r="R316" s="149"/>
      <c r="S316" s="149"/>
      <c r="T316" s="149"/>
      <c r="U316" s="149"/>
      <c r="V316" s="59"/>
    </row>
    <row r="317" spans="1:22" ht="17.25" hidden="1" customHeight="1" outlineLevel="1">
      <c r="A317" s="94"/>
      <c r="B317" s="235"/>
      <c r="C317" s="236"/>
      <c r="D317" s="236"/>
      <c r="E317" s="90">
        <v>36</v>
      </c>
      <c r="F317" s="204" t="s">
        <v>94</v>
      </c>
      <c r="G317" s="204"/>
      <c r="H317" s="204"/>
      <c r="I317" s="204"/>
      <c r="J317" s="204"/>
      <c r="K317" s="290" t="s">
        <v>113</v>
      </c>
      <c r="L317" s="291"/>
      <c r="M317" s="58"/>
      <c r="N317" s="149"/>
      <c r="O317" s="149"/>
      <c r="P317" s="149"/>
      <c r="Q317" s="149"/>
      <c r="R317" s="149"/>
      <c r="S317" s="149"/>
      <c r="T317" s="149"/>
      <c r="U317" s="149"/>
      <c r="V317" s="59"/>
    </row>
    <row r="318" spans="1:22" ht="17.25" hidden="1" customHeight="1" outlineLevel="1">
      <c r="A318" s="94"/>
      <c r="B318" s="235"/>
      <c r="C318" s="236"/>
      <c r="D318" s="236"/>
      <c r="E318" s="90">
        <v>38</v>
      </c>
      <c r="F318" s="204" t="s">
        <v>95</v>
      </c>
      <c r="G318" s="204"/>
      <c r="H318" s="204"/>
      <c r="I318" s="204"/>
      <c r="J318" s="204"/>
      <c r="K318" s="290" t="s">
        <v>113</v>
      </c>
      <c r="L318" s="291"/>
      <c r="M318" s="58"/>
      <c r="N318" s="149"/>
      <c r="O318" s="149"/>
      <c r="P318" s="149"/>
      <c r="Q318" s="149"/>
      <c r="R318" s="149"/>
      <c r="S318" s="149"/>
      <c r="T318" s="149"/>
      <c r="U318" s="149"/>
      <c r="V318" s="59"/>
    </row>
    <row r="319" spans="1:22" ht="17.25" hidden="1" customHeight="1" outlineLevel="1">
      <c r="A319" s="94"/>
      <c r="B319" s="235"/>
      <c r="C319" s="236"/>
      <c r="D319" s="236"/>
      <c r="E319" s="90" t="s">
        <v>89</v>
      </c>
      <c r="F319" s="204" t="s">
        <v>96</v>
      </c>
      <c r="G319" s="204"/>
      <c r="H319" s="204"/>
      <c r="I319" s="204"/>
      <c r="J319" s="204"/>
      <c r="K319" s="290" t="s">
        <v>113</v>
      </c>
      <c r="L319" s="291"/>
      <c r="M319" s="58"/>
      <c r="N319" s="149"/>
      <c r="O319" s="149"/>
      <c r="P319" s="149"/>
      <c r="Q319" s="149"/>
      <c r="R319" s="149"/>
      <c r="S319" s="149"/>
      <c r="T319" s="149"/>
      <c r="U319" s="149"/>
      <c r="V319" s="59"/>
    </row>
    <row r="320" spans="1:22" ht="17.25" hidden="1" customHeight="1" outlineLevel="1">
      <c r="A320" s="94"/>
      <c r="B320" s="237"/>
      <c r="C320" s="238"/>
      <c r="D320" s="238"/>
      <c r="E320" s="91">
        <v>62</v>
      </c>
      <c r="F320" s="232" t="s">
        <v>99</v>
      </c>
      <c r="G320" s="232"/>
      <c r="H320" s="232"/>
      <c r="I320" s="232"/>
      <c r="J320" s="232"/>
      <c r="K320" s="206" t="s">
        <v>100</v>
      </c>
      <c r="L320" s="207"/>
      <c r="M320" s="60"/>
      <c r="N320" s="150"/>
      <c r="O320" s="150"/>
      <c r="P320" s="150"/>
      <c r="Q320" s="150"/>
      <c r="R320" s="150"/>
      <c r="S320" s="150"/>
      <c r="T320" s="150"/>
      <c r="U320" s="150"/>
      <c r="V320" s="62"/>
    </row>
    <row r="321" spans="1:22" ht="31.5" hidden="1" customHeight="1" outlineLevel="1">
      <c r="A321" s="94"/>
      <c r="B321" s="227" t="s">
        <v>68</v>
      </c>
      <c r="C321" s="228"/>
      <c r="D321" s="228"/>
      <c r="E321" s="248" t="s">
        <v>101</v>
      </c>
      <c r="F321" s="249"/>
      <c r="G321" s="249"/>
      <c r="H321" s="249"/>
      <c r="I321" s="249"/>
      <c r="J321" s="249"/>
      <c r="K321" s="249"/>
      <c r="L321" s="249"/>
      <c r="M321" s="249"/>
      <c r="N321" s="249"/>
      <c r="O321" s="249"/>
      <c r="P321" s="249"/>
      <c r="Q321" s="249"/>
      <c r="R321" s="249"/>
      <c r="S321" s="249"/>
      <c r="T321" s="249"/>
      <c r="U321" s="249"/>
      <c r="V321" s="250"/>
    </row>
    <row r="322" spans="1:22" ht="59.25" hidden="1" customHeight="1" outlineLevel="1" thickBot="1">
      <c r="A322" s="94"/>
      <c r="B322" s="208" t="s">
        <v>69</v>
      </c>
      <c r="C322" s="209"/>
      <c r="D322" s="209"/>
      <c r="E322" s="195" t="s">
        <v>86</v>
      </c>
      <c r="F322" s="196"/>
      <c r="G322" s="196"/>
      <c r="H322" s="196"/>
      <c r="I322" s="196"/>
      <c r="J322" s="196"/>
      <c r="K322" s="196"/>
      <c r="L322" s="196"/>
      <c r="M322" s="196"/>
      <c r="N322" s="196"/>
      <c r="O322" s="196"/>
      <c r="P322" s="196"/>
      <c r="Q322" s="196"/>
      <c r="R322" s="196"/>
      <c r="S322" s="196"/>
      <c r="T322" s="196"/>
      <c r="U322" s="196"/>
      <c r="V322" s="197"/>
    </row>
    <row r="323" spans="1:22" ht="14.25" hidden="1" customHeight="1" collapsed="1">
      <c r="A323" s="94"/>
      <c r="B323" s="124"/>
      <c r="C323" s="125"/>
      <c r="D323" s="125"/>
      <c r="E323" s="126"/>
      <c r="F323" s="149"/>
      <c r="G323" s="149"/>
      <c r="H323" s="149"/>
      <c r="I323" s="149"/>
      <c r="J323" s="149"/>
      <c r="K323" s="149"/>
      <c r="L323" s="149"/>
      <c r="M323" s="149"/>
      <c r="N323" s="149"/>
      <c r="O323" s="149"/>
      <c r="P323" s="149"/>
      <c r="Q323" s="149"/>
      <c r="R323" s="149"/>
      <c r="S323" s="149"/>
      <c r="T323" s="149"/>
      <c r="U323" s="149"/>
      <c r="V323" s="149"/>
    </row>
    <row r="324" spans="1:22" ht="74.25" hidden="1" customHeight="1" outlineLevel="1" thickBot="1">
      <c r="A324" s="94"/>
      <c r="B324" s="215" t="s">
        <v>66</v>
      </c>
      <c r="C324" s="216"/>
      <c r="D324" s="216"/>
      <c r="E324" s="217" t="s">
        <v>128</v>
      </c>
      <c r="F324" s="218"/>
      <c r="G324" s="218"/>
      <c r="H324" s="218"/>
      <c r="I324" s="218"/>
      <c r="J324" s="218"/>
      <c r="K324" s="218"/>
      <c r="L324" s="218"/>
      <c r="M324" s="218"/>
      <c r="N324" s="218"/>
      <c r="O324" s="218"/>
      <c r="P324" s="218"/>
      <c r="Q324" s="218"/>
      <c r="R324" s="218"/>
      <c r="S324" s="218"/>
      <c r="T324" s="218"/>
      <c r="U324" s="218"/>
      <c r="V324" s="219"/>
    </row>
    <row r="325" spans="1:22" ht="63.75" hidden="1" customHeight="1" outlineLevel="1">
      <c r="A325" s="94"/>
      <c r="B325" s="200" t="s">
        <v>81</v>
      </c>
      <c r="C325" s="201"/>
      <c r="D325" s="202"/>
      <c r="E325" s="220" t="s">
        <v>129</v>
      </c>
      <c r="F325" s="221"/>
      <c r="G325" s="221"/>
      <c r="H325" s="221"/>
      <c r="I325" s="221"/>
      <c r="J325" s="221"/>
      <c r="K325" s="221"/>
      <c r="L325" s="221"/>
      <c r="M325" s="221"/>
      <c r="N325" s="221"/>
      <c r="O325" s="221"/>
      <c r="P325" s="221"/>
      <c r="Q325" s="221"/>
      <c r="R325" s="221"/>
      <c r="S325" s="221"/>
      <c r="T325" s="221"/>
      <c r="U325" s="221"/>
      <c r="V325" s="222"/>
    </row>
    <row r="326" spans="1:22" ht="105.75" hidden="1" customHeight="1" outlineLevel="1">
      <c r="A326" s="94"/>
      <c r="B326" s="227" t="s">
        <v>82</v>
      </c>
      <c r="C326" s="228"/>
      <c r="D326" s="228"/>
      <c r="E326" s="248" t="s">
        <v>130</v>
      </c>
      <c r="F326" s="277"/>
      <c r="G326" s="277"/>
      <c r="H326" s="277"/>
      <c r="I326" s="277"/>
      <c r="J326" s="277"/>
      <c r="K326" s="277"/>
      <c r="L326" s="277"/>
      <c r="M326" s="277"/>
      <c r="N326" s="277"/>
      <c r="O326" s="277"/>
      <c r="P326" s="277"/>
      <c r="Q326" s="277"/>
      <c r="R326" s="277"/>
      <c r="S326" s="277"/>
      <c r="T326" s="277"/>
      <c r="U326" s="277"/>
      <c r="V326" s="278"/>
    </row>
    <row r="327" spans="1:22" ht="43.5" hidden="1" customHeight="1" outlineLevel="1">
      <c r="A327" s="94"/>
      <c r="B327" s="233" t="s">
        <v>67</v>
      </c>
      <c r="C327" s="234"/>
      <c r="D327" s="234"/>
      <c r="E327" s="251" t="s">
        <v>85</v>
      </c>
      <c r="F327" s="252"/>
      <c r="G327" s="252"/>
      <c r="H327" s="252"/>
      <c r="I327" s="252"/>
      <c r="J327" s="252"/>
      <c r="K327" s="252"/>
      <c r="L327" s="252"/>
      <c r="M327" s="252"/>
      <c r="N327" s="252"/>
      <c r="O327" s="252"/>
      <c r="P327" s="252"/>
      <c r="Q327" s="252"/>
      <c r="R327" s="252"/>
      <c r="S327" s="252"/>
      <c r="T327" s="252"/>
      <c r="U327" s="252"/>
      <c r="V327" s="253"/>
    </row>
    <row r="328" spans="1:22" ht="17.25" hidden="1" customHeight="1" outlineLevel="1">
      <c r="A328" s="94"/>
      <c r="B328" s="235"/>
      <c r="C328" s="236"/>
      <c r="D328" s="236"/>
      <c r="E328" s="89" t="s">
        <v>87</v>
      </c>
      <c r="F328" s="203" t="s">
        <v>97</v>
      </c>
      <c r="G328" s="203"/>
      <c r="H328" s="203"/>
      <c r="I328" s="203"/>
      <c r="J328" s="203"/>
      <c r="K328" s="203" t="s">
        <v>98</v>
      </c>
      <c r="L328" s="205"/>
      <c r="M328" s="58"/>
      <c r="N328" s="149"/>
      <c r="O328" s="149"/>
      <c r="P328" s="149"/>
      <c r="Q328" s="149"/>
      <c r="R328" s="149"/>
      <c r="S328" s="149"/>
      <c r="T328" s="149"/>
      <c r="U328" s="149"/>
      <c r="V328" s="59"/>
    </row>
    <row r="329" spans="1:22" ht="17.25" hidden="1" customHeight="1" outlineLevel="1">
      <c r="A329" s="94"/>
      <c r="B329" s="235"/>
      <c r="C329" s="236"/>
      <c r="D329" s="236"/>
      <c r="E329" s="90">
        <v>27</v>
      </c>
      <c r="F329" s="204" t="s">
        <v>90</v>
      </c>
      <c r="G329" s="204"/>
      <c r="H329" s="204"/>
      <c r="I329" s="204"/>
      <c r="J329" s="204"/>
      <c r="K329" s="294" t="s">
        <v>113</v>
      </c>
      <c r="L329" s="295"/>
      <c r="M329" s="58"/>
      <c r="N329" s="149"/>
      <c r="O329" s="149"/>
      <c r="P329" s="149"/>
      <c r="Q329" s="149"/>
      <c r="R329" s="149"/>
      <c r="S329" s="149"/>
      <c r="T329" s="149"/>
      <c r="U329" s="149"/>
      <c r="V329" s="59"/>
    </row>
    <row r="330" spans="1:22" ht="17.25" hidden="1" customHeight="1" outlineLevel="1">
      <c r="A330" s="94"/>
      <c r="B330" s="235"/>
      <c r="C330" s="236"/>
      <c r="D330" s="236"/>
      <c r="E330" s="90">
        <v>33</v>
      </c>
      <c r="F330" s="204" t="s">
        <v>91</v>
      </c>
      <c r="G330" s="204"/>
      <c r="H330" s="204"/>
      <c r="I330" s="204"/>
      <c r="J330" s="204"/>
      <c r="K330" s="294" t="s">
        <v>113</v>
      </c>
      <c r="L330" s="295"/>
      <c r="M330" s="58"/>
      <c r="N330" s="149"/>
      <c r="O330" s="149"/>
      <c r="P330" s="149"/>
      <c r="Q330" s="149"/>
      <c r="R330" s="149"/>
      <c r="S330" s="149"/>
      <c r="T330" s="149"/>
      <c r="U330" s="149"/>
      <c r="V330" s="59"/>
    </row>
    <row r="331" spans="1:22" ht="17.25" hidden="1" customHeight="1" outlineLevel="1">
      <c r="A331" s="94"/>
      <c r="B331" s="235"/>
      <c r="C331" s="236"/>
      <c r="D331" s="236"/>
      <c r="E331" s="90">
        <v>35</v>
      </c>
      <c r="F331" s="204" t="s">
        <v>92</v>
      </c>
      <c r="G331" s="204"/>
      <c r="H331" s="204"/>
      <c r="I331" s="204"/>
      <c r="J331" s="204"/>
      <c r="K331" s="294" t="s">
        <v>113</v>
      </c>
      <c r="L331" s="295"/>
      <c r="M331" s="58"/>
      <c r="N331" s="149"/>
      <c r="O331" s="149"/>
      <c r="P331" s="149"/>
      <c r="Q331" s="149"/>
      <c r="R331" s="149"/>
      <c r="S331" s="149"/>
      <c r="T331" s="149"/>
      <c r="U331" s="149"/>
      <c r="V331" s="59"/>
    </row>
    <row r="332" spans="1:22" ht="17.25" hidden="1" customHeight="1" outlineLevel="1">
      <c r="A332" s="94"/>
      <c r="B332" s="235"/>
      <c r="C332" s="236"/>
      <c r="D332" s="236"/>
      <c r="E332" s="90" t="s">
        <v>88</v>
      </c>
      <c r="F332" s="204" t="s">
        <v>93</v>
      </c>
      <c r="G332" s="204"/>
      <c r="H332" s="204"/>
      <c r="I332" s="204"/>
      <c r="J332" s="204"/>
      <c r="K332" s="294" t="s">
        <v>113</v>
      </c>
      <c r="L332" s="295"/>
      <c r="M332" s="58" t="s">
        <v>131</v>
      </c>
      <c r="N332" s="149"/>
      <c r="O332" s="149"/>
      <c r="P332" s="149"/>
      <c r="Q332" s="149"/>
      <c r="R332" s="149"/>
      <c r="S332" s="149"/>
      <c r="T332" s="149"/>
      <c r="U332" s="149"/>
      <c r="V332" s="59"/>
    </row>
    <row r="333" spans="1:22" ht="17.25" hidden="1" customHeight="1" outlineLevel="1">
      <c r="A333" s="94"/>
      <c r="B333" s="235"/>
      <c r="C333" s="236"/>
      <c r="D333" s="236"/>
      <c r="E333" s="90">
        <v>36</v>
      </c>
      <c r="F333" s="204" t="s">
        <v>94</v>
      </c>
      <c r="G333" s="204"/>
      <c r="H333" s="204"/>
      <c r="I333" s="204"/>
      <c r="J333" s="204"/>
      <c r="K333" s="294" t="s">
        <v>113</v>
      </c>
      <c r="L333" s="295"/>
      <c r="M333" s="58"/>
      <c r="N333" s="149"/>
      <c r="O333" s="149"/>
      <c r="P333" s="149"/>
      <c r="Q333" s="149"/>
      <c r="R333" s="149"/>
      <c r="S333" s="149"/>
      <c r="T333" s="149"/>
      <c r="U333" s="149"/>
      <c r="V333" s="59"/>
    </row>
    <row r="334" spans="1:22" ht="17.25" hidden="1" customHeight="1" outlineLevel="1">
      <c r="A334" s="94"/>
      <c r="B334" s="235"/>
      <c r="C334" s="236"/>
      <c r="D334" s="236"/>
      <c r="E334" s="90">
        <v>38</v>
      </c>
      <c r="F334" s="204" t="s">
        <v>95</v>
      </c>
      <c r="G334" s="204"/>
      <c r="H334" s="204"/>
      <c r="I334" s="204"/>
      <c r="J334" s="204"/>
      <c r="K334" s="294" t="s">
        <v>113</v>
      </c>
      <c r="L334" s="295"/>
      <c r="M334" s="58"/>
      <c r="N334" s="149"/>
      <c r="O334" s="149"/>
      <c r="P334" s="149"/>
      <c r="Q334" s="149"/>
      <c r="R334" s="149"/>
      <c r="S334" s="149"/>
      <c r="T334" s="149"/>
      <c r="U334" s="149"/>
      <c r="V334" s="59"/>
    </row>
    <row r="335" spans="1:22" ht="17.25" hidden="1" customHeight="1" outlineLevel="1">
      <c r="A335" s="94"/>
      <c r="B335" s="235"/>
      <c r="C335" s="236"/>
      <c r="D335" s="236"/>
      <c r="E335" s="90" t="s">
        <v>89</v>
      </c>
      <c r="F335" s="204" t="s">
        <v>96</v>
      </c>
      <c r="G335" s="204"/>
      <c r="H335" s="204"/>
      <c r="I335" s="204"/>
      <c r="J335" s="204"/>
      <c r="K335" s="294" t="s">
        <v>113</v>
      </c>
      <c r="L335" s="295"/>
      <c r="M335" s="58"/>
      <c r="N335" s="149"/>
      <c r="O335" s="149"/>
      <c r="P335" s="149"/>
      <c r="Q335" s="149"/>
      <c r="R335" s="149"/>
      <c r="S335" s="149"/>
      <c r="T335" s="149"/>
      <c r="U335" s="149"/>
      <c r="V335" s="59"/>
    </row>
    <row r="336" spans="1:22" ht="17.25" hidden="1" customHeight="1" outlineLevel="1">
      <c r="A336" s="94"/>
      <c r="B336" s="237"/>
      <c r="C336" s="238"/>
      <c r="D336" s="238"/>
      <c r="E336" s="91">
        <v>62</v>
      </c>
      <c r="F336" s="232" t="s">
        <v>99</v>
      </c>
      <c r="G336" s="232"/>
      <c r="H336" s="232"/>
      <c r="I336" s="232"/>
      <c r="J336" s="232"/>
      <c r="K336" s="296" t="s">
        <v>113</v>
      </c>
      <c r="L336" s="297"/>
      <c r="M336" s="60"/>
      <c r="N336" s="150"/>
      <c r="O336" s="150"/>
      <c r="P336" s="150"/>
      <c r="Q336" s="150"/>
      <c r="R336" s="150"/>
      <c r="S336" s="150"/>
      <c r="T336" s="150"/>
      <c r="U336" s="150"/>
      <c r="V336" s="62"/>
    </row>
    <row r="337" spans="1:22" ht="31.5" hidden="1" customHeight="1" outlineLevel="1">
      <c r="A337" s="94"/>
      <c r="B337" s="227" t="s">
        <v>68</v>
      </c>
      <c r="C337" s="228"/>
      <c r="D337" s="228"/>
      <c r="E337" s="248" t="s">
        <v>101</v>
      </c>
      <c r="F337" s="249"/>
      <c r="G337" s="249"/>
      <c r="H337" s="249"/>
      <c r="I337" s="249"/>
      <c r="J337" s="249"/>
      <c r="K337" s="289"/>
      <c r="L337" s="289"/>
      <c r="M337" s="249"/>
      <c r="N337" s="249"/>
      <c r="O337" s="249"/>
      <c r="P337" s="249"/>
      <c r="Q337" s="249"/>
      <c r="R337" s="249"/>
      <c r="S337" s="249"/>
      <c r="T337" s="249"/>
      <c r="U337" s="249"/>
      <c r="V337" s="250"/>
    </row>
    <row r="338" spans="1:22" ht="59.25" hidden="1" customHeight="1" outlineLevel="1" thickBot="1">
      <c r="A338" s="94"/>
      <c r="B338" s="208" t="s">
        <v>69</v>
      </c>
      <c r="C338" s="209"/>
      <c r="D338" s="209"/>
      <c r="E338" s="195" t="s">
        <v>86</v>
      </c>
      <c r="F338" s="196"/>
      <c r="G338" s="196"/>
      <c r="H338" s="196"/>
      <c r="I338" s="196"/>
      <c r="J338" s="196"/>
      <c r="K338" s="196"/>
      <c r="L338" s="196"/>
      <c r="M338" s="196"/>
      <c r="N338" s="196"/>
      <c r="O338" s="196"/>
      <c r="P338" s="196"/>
      <c r="Q338" s="196"/>
      <c r="R338" s="196"/>
      <c r="S338" s="196"/>
      <c r="T338" s="196"/>
      <c r="U338" s="196"/>
      <c r="V338" s="197"/>
    </row>
    <row r="339" spans="1:22" ht="14.25" hidden="1" customHeight="1" collapsed="1">
      <c r="A339" s="94"/>
      <c r="B339" s="124"/>
      <c r="C339" s="125"/>
      <c r="D339" s="125"/>
      <c r="E339" s="126"/>
      <c r="F339" s="149"/>
      <c r="G339" s="149"/>
      <c r="H339" s="149"/>
      <c r="I339" s="149"/>
      <c r="J339" s="149"/>
      <c r="K339" s="149"/>
      <c r="L339" s="149"/>
      <c r="M339" s="149"/>
      <c r="N339" s="149"/>
      <c r="O339" s="149"/>
      <c r="P339" s="149"/>
      <c r="Q339" s="149"/>
      <c r="R339" s="149"/>
      <c r="S339" s="149"/>
      <c r="T339" s="149"/>
      <c r="U339" s="149"/>
      <c r="V339" s="149"/>
    </row>
    <row r="340" spans="1:22" ht="74.25" hidden="1" customHeight="1" outlineLevel="1" thickBot="1">
      <c r="A340" s="94"/>
      <c r="B340" s="215" t="s">
        <v>66</v>
      </c>
      <c r="C340" s="216"/>
      <c r="D340" s="216"/>
      <c r="E340" s="217" t="s">
        <v>132</v>
      </c>
      <c r="F340" s="218"/>
      <c r="G340" s="218"/>
      <c r="H340" s="218"/>
      <c r="I340" s="218"/>
      <c r="J340" s="218"/>
      <c r="K340" s="218"/>
      <c r="L340" s="218"/>
      <c r="M340" s="218"/>
      <c r="N340" s="218"/>
      <c r="O340" s="218"/>
      <c r="P340" s="218"/>
      <c r="Q340" s="218"/>
      <c r="R340" s="218"/>
      <c r="S340" s="218"/>
      <c r="T340" s="218"/>
      <c r="U340" s="218"/>
      <c r="V340" s="219"/>
    </row>
    <row r="341" spans="1:22" ht="63.75" hidden="1" customHeight="1" outlineLevel="1">
      <c r="A341" s="94"/>
      <c r="B341" s="200" t="s">
        <v>81</v>
      </c>
      <c r="C341" s="201"/>
      <c r="D341" s="202"/>
      <c r="E341" s="220" t="s">
        <v>133</v>
      </c>
      <c r="F341" s="221"/>
      <c r="G341" s="221"/>
      <c r="H341" s="221"/>
      <c r="I341" s="221"/>
      <c r="J341" s="221"/>
      <c r="K341" s="221"/>
      <c r="L341" s="221"/>
      <c r="M341" s="221"/>
      <c r="N341" s="221"/>
      <c r="O341" s="221"/>
      <c r="P341" s="221"/>
      <c r="Q341" s="221"/>
      <c r="R341" s="221"/>
      <c r="S341" s="221"/>
      <c r="T341" s="221"/>
      <c r="U341" s="221"/>
      <c r="V341" s="222"/>
    </row>
    <row r="342" spans="1:22" ht="105.75" hidden="1" customHeight="1" outlineLevel="1">
      <c r="A342" s="94"/>
      <c r="B342" s="227" t="s">
        <v>82</v>
      </c>
      <c r="C342" s="228"/>
      <c r="D342" s="228"/>
      <c r="E342" s="248" t="s">
        <v>134</v>
      </c>
      <c r="F342" s="277"/>
      <c r="G342" s="277"/>
      <c r="H342" s="277"/>
      <c r="I342" s="277"/>
      <c r="J342" s="277"/>
      <c r="K342" s="277"/>
      <c r="L342" s="277"/>
      <c r="M342" s="277"/>
      <c r="N342" s="277"/>
      <c r="O342" s="277"/>
      <c r="P342" s="277"/>
      <c r="Q342" s="277"/>
      <c r="R342" s="277"/>
      <c r="S342" s="277"/>
      <c r="T342" s="277"/>
      <c r="U342" s="277"/>
      <c r="V342" s="278"/>
    </row>
    <row r="343" spans="1:22" ht="43.5" hidden="1" customHeight="1" outlineLevel="1">
      <c r="A343" s="94"/>
      <c r="B343" s="233" t="s">
        <v>67</v>
      </c>
      <c r="C343" s="234"/>
      <c r="D343" s="234"/>
      <c r="E343" s="251" t="s">
        <v>85</v>
      </c>
      <c r="F343" s="252"/>
      <c r="G343" s="252"/>
      <c r="H343" s="252"/>
      <c r="I343" s="252"/>
      <c r="J343" s="252"/>
      <c r="K343" s="252"/>
      <c r="L343" s="252"/>
      <c r="M343" s="252"/>
      <c r="N343" s="252"/>
      <c r="O343" s="252"/>
      <c r="P343" s="252"/>
      <c r="Q343" s="252"/>
      <c r="R343" s="252"/>
      <c r="S343" s="252"/>
      <c r="T343" s="252"/>
      <c r="U343" s="252"/>
      <c r="V343" s="253"/>
    </row>
    <row r="344" spans="1:22" ht="17.25" hidden="1" customHeight="1" outlineLevel="1">
      <c r="A344" s="94"/>
      <c r="B344" s="235"/>
      <c r="C344" s="236"/>
      <c r="D344" s="236"/>
      <c r="E344" s="89" t="s">
        <v>87</v>
      </c>
      <c r="F344" s="203" t="s">
        <v>97</v>
      </c>
      <c r="G344" s="203"/>
      <c r="H344" s="203"/>
      <c r="I344" s="203"/>
      <c r="J344" s="203"/>
      <c r="K344" s="203" t="s">
        <v>98</v>
      </c>
      <c r="L344" s="205"/>
      <c r="M344" s="58"/>
      <c r="N344" s="149"/>
      <c r="O344" s="149"/>
      <c r="P344" s="149"/>
      <c r="Q344" s="149"/>
      <c r="R344" s="149"/>
      <c r="S344" s="149"/>
      <c r="T344" s="149"/>
      <c r="U344" s="149"/>
      <c r="V344" s="59"/>
    </row>
    <row r="345" spans="1:22" ht="17.25" hidden="1" customHeight="1" outlineLevel="1">
      <c r="A345" s="94"/>
      <c r="B345" s="235"/>
      <c r="C345" s="236"/>
      <c r="D345" s="236"/>
      <c r="E345" s="90">
        <v>27</v>
      </c>
      <c r="F345" s="204" t="s">
        <v>90</v>
      </c>
      <c r="G345" s="204"/>
      <c r="H345" s="204"/>
      <c r="I345" s="204"/>
      <c r="J345" s="204"/>
      <c r="K345" s="284" t="s">
        <v>114</v>
      </c>
      <c r="L345" s="285"/>
      <c r="M345" s="58"/>
      <c r="N345" s="149"/>
      <c r="O345" s="149"/>
      <c r="P345" s="149"/>
      <c r="Q345" s="149"/>
      <c r="R345" s="149"/>
      <c r="S345" s="149"/>
      <c r="T345" s="149"/>
      <c r="U345" s="149"/>
      <c r="V345" s="59"/>
    </row>
    <row r="346" spans="1:22" ht="17.25" hidden="1" customHeight="1" outlineLevel="1">
      <c r="A346" s="94"/>
      <c r="B346" s="235"/>
      <c r="C346" s="236"/>
      <c r="D346" s="236"/>
      <c r="E346" s="90">
        <v>33</v>
      </c>
      <c r="F346" s="204" t="s">
        <v>91</v>
      </c>
      <c r="G346" s="204"/>
      <c r="H346" s="204"/>
      <c r="I346" s="204"/>
      <c r="J346" s="204"/>
      <c r="K346" s="284" t="s">
        <v>114</v>
      </c>
      <c r="L346" s="285"/>
      <c r="M346" s="58"/>
      <c r="N346" s="149"/>
      <c r="O346" s="149"/>
      <c r="P346" s="149"/>
      <c r="Q346" s="149"/>
      <c r="R346" s="149"/>
      <c r="S346" s="149"/>
      <c r="T346" s="149"/>
      <c r="U346" s="149"/>
      <c r="V346" s="59"/>
    </row>
    <row r="347" spans="1:22" ht="17.25" hidden="1" customHeight="1" outlineLevel="1">
      <c r="A347" s="94"/>
      <c r="B347" s="235"/>
      <c r="C347" s="236"/>
      <c r="D347" s="236"/>
      <c r="E347" s="90">
        <v>35</v>
      </c>
      <c r="F347" s="204" t="s">
        <v>92</v>
      </c>
      <c r="G347" s="204"/>
      <c r="H347" s="204"/>
      <c r="I347" s="204"/>
      <c r="J347" s="204"/>
      <c r="K347" s="206" t="s">
        <v>100</v>
      </c>
      <c r="L347" s="207"/>
      <c r="M347" s="58"/>
      <c r="N347" s="149"/>
      <c r="O347" s="149"/>
      <c r="P347" s="149"/>
      <c r="Q347" s="149"/>
      <c r="R347" s="149"/>
      <c r="S347" s="149"/>
      <c r="T347" s="149"/>
      <c r="U347" s="149"/>
      <c r="V347" s="59"/>
    </row>
    <row r="348" spans="1:22" ht="17.25" hidden="1" customHeight="1" outlineLevel="1">
      <c r="A348" s="94"/>
      <c r="B348" s="235"/>
      <c r="C348" s="236"/>
      <c r="D348" s="236"/>
      <c r="E348" s="90" t="s">
        <v>88</v>
      </c>
      <c r="F348" s="204" t="s">
        <v>93</v>
      </c>
      <c r="G348" s="204"/>
      <c r="H348" s="204"/>
      <c r="I348" s="204"/>
      <c r="J348" s="204"/>
      <c r="K348" s="206" t="s">
        <v>100</v>
      </c>
      <c r="L348" s="207"/>
      <c r="M348" s="58"/>
      <c r="N348" s="149"/>
      <c r="O348" s="149"/>
      <c r="P348" s="149"/>
      <c r="Q348" s="149"/>
      <c r="R348" s="149"/>
      <c r="S348" s="149"/>
      <c r="T348" s="149"/>
      <c r="U348" s="149"/>
      <c r="V348" s="59"/>
    </row>
    <row r="349" spans="1:22" ht="17.25" hidden="1" customHeight="1" outlineLevel="1">
      <c r="A349" s="94"/>
      <c r="B349" s="235"/>
      <c r="C349" s="236"/>
      <c r="D349" s="236"/>
      <c r="E349" s="90">
        <v>36</v>
      </c>
      <c r="F349" s="204" t="s">
        <v>94</v>
      </c>
      <c r="G349" s="204"/>
      <c r="H349" s="204"/>
      <c r="I349" s="204"/>
      <c r="J349" s="204"/>
      <c r="K349" s="284" t="s">
        <v>114</v>
      </c>
      <c r="L349" s="285"/>
      <c r="M349" s="58"/>
      <c r="N349" s="149"/>
      <c r="O349" s="149"/>
      <c r="P349" s="149"/>
      <c r="Q349" s="149"/>
      <c r="R349" s="149"/>
      <c r="S349" s="149"/>
      <c r="T349" s="149"/>
      <c r="U349" s="149"/>
      <c r="V349" s="59"/>
    </row>
    <row r="350" spans="1:22" ht="17.25" hidden="1" customHeight="1" outlineLevel="1">
      <c r="A350" s="94"/>
      <c r="B350" s="235"/>
      <c r="C350" s="236"/>
      <c r="D350" s="236"/>
      <c r="E350" s="90">
        <v>38</v>
      </c>
      <c r="F350" s="204" t="s">
        <v>95</v>
      </c>
      <c r="G350" s="204"/>
      <c r="H350" s="204"/>
      <c r="I350" s="204"/>
      <c r="J350" s="204"/>
      <c r="K350" s="206" t="s">
        <v>100</v>
      </c>
      <c r="L350" s="207"/>
      <c r="M350" s="58"/>
      <c r="N350" s="149"/>
      <c r="O350" s="149"/>
      <c r="P350" s="149"/>
      <c r="Q350" s="149"/>
      <c r="R350" s="149"/>
      <c r="S350" s="149"/>
      <c r="T350" s="149"/>
      <c r="U350" s="149"/>
      <c r="V350" s="59"/>
    </row>
    <row r="351" spans="1:22" ht="17.25" hidden="1" customHeight="1" outlineLevel="1">
      <c r="A351" s="94"/>
      <c r="B351" s="235"/>
      <c r="C351" s="236"/>
      <c r="D351" s="236"/>
      <c r="E351" s="90" t="s">
        <v>89</v>
      </c>
      <c r="F351" s="204" t="s">
        <v>96</v>
      </c>
      <c r="G351" s="204"/>
      <c r="H351" s="204"/>
      <c r="I351" s="204"/>
      <c r="J351" s="204"/>
      <c r="K351" s="206" t="s">
        <v>100</v>
      </c>
      <c r="L351" s="207"/>
      <c r="M351" s="58"/>
      <c r="N351" s="149"/>
      <c r="O351" s="149"/>
      <c r="P351" s="149"/>
      <c r="Q351" s="149"/>
      <c r="R351" s="149"/>
      <c r="S351" s="149"/>
      <c r="T351" s="149"/>
      <c r="U351" s="149"/>
      <c r="V351" s="59"/>
    </row>
    <row r="352" spans="1:22" ht="17.25" hidden="1" customHeight="1" outlineLevel="1">
      <c r="A352" s="94"/>
      <c r="B352" s="237"/>
      <c r="C352" s="238"/>
      <c r="D352" s="238"/>
      <c r="E352" s="91">
        <v>62</v>
      </c>
      <c r="F352" s="232" t="s">
        <v>99</v>
      </c>
      <c r="G352" s="232"/>
      <c r="H352" s="232"/>
      <c r="I352" s="232"/>
      <c r="J352" s="232"/>
      <c r="K352" s="206" t="s">
        <v>100</v>
      </c>
      <c r="L352" s="207"/>
      <c r="M352" s="60"/>
      <c r="N352" s="150"/>
      <c r="O352" s="150"/>
      <c r="P352" s="150"/>
      <c r="Q352" s="150"/>
      <c r="R352" s="150"/>
      <c r="S352" s="150"/>
      <c r="T352" s="150"/>
      <c r="U352" s="150"/>
      <c r="V352" s="62"/>
    </row>
    <row r="353" spans="1:22" ht="31.5" hidden="1" customHeight="1" outlineLevel="1">
      <c r="A353" s="94"/>
      <c r="B353" s="227" t="s">
        <v>68</v>
      </c>
      <c r="C353" s="228"/>
      <c r="D353" s="228"/>
      <c r="E353" s="248" t="s">
        <v>101</v>
      </c>
      <c r="F353" s="249"/>
      <c r="G353" s="249"/>
      <c r="H353" s="249"/>
      <c r="I353" s="249"/>
      <c r="J353" s="249"/>
      <c r="K353" s="249"/>
      <c r="L353" s="249"/>
      <c r="M353" s="249"/>
      <c r="N353" s="249"/>
      <c r="O353" s="249"/>
      <c r="P353" s="249"/>
      <c r="Q353" s="249"/>
      <c r="R353" s="249"/>
      <c r="S353" s="249"/>
      <c r="T353" s="249"/>
      <c r="U353" s="249"/>
      <c r="V353" s="250"/>
    </row>
    <row r="354" spans="1:22" ht="59.25" hidden="1" customHeight="1" outlineLevel="1" thickBot="1">
      <c r="A354" s="94"/>
      <c r="B354" s="208" t="s">
        <v>69</v>
      </c>
      <c r="C354" s="209"/>
      <c r="D354" s="209"/>
      <c r="E354" s="195" t="s">
        <v>86</v>
      </c>
      <c r="F354" s="196"/>
      <c r="G354" s="196"/>
      <c r="H354" s="196"/>
      <c r="I354" s="196"/>
      <c r="J354" s="196"/>
      <c r="K354" s="196"/>
      <c r="L354" s="196"/>
      <c r="M354" s="196"/>
      <c r="N354" s="196"/>
      <c r="O354" s="196"/>
      <c r="P354" s="196"/>
      <c r="Q354" s="196"/>
      <c r="R354" s="196"/>
      <c r="S354" s="196"/>
      <c r="T354" s="196"/>
      <c r="U354" s="196"/>
      <c r="V354" s="197"/>
    </row>
    <row r="355" spans="1:22" ht="14.25" hidden="1" customHeight="1" collapsed="1">
      <c r="A355" s="94"/>
      <c r="B355" s="124"/>
      <c r="C355" s="125"/>
      <c r="D355" s="125"/>
      <c r="E355" s="126"/>
      <c r="F355" s="149"/>
      <c r="G355" s="149"/>
      <c r="H355" s="149"/>
      <c r="I355" s="149"/>
      <c r="J355" s="149"/>
      <c r="K355" s="149"/>
      <c r="L355" s="149"/>
      <c r="M355" s="149"/>
      <c r="N355" s="149"/>
      <c r="O355" s="149"/>
      <c r="P355" s="149"/>
      <c r="Q355" s="149"/>
      <c r="R355" s="149"/>
      <c r="S355" s="149"/>
      <c r="T355" s="149"/>
      <c r="U355" s="149"/>
      <c r="V355" s="149"/>
    </row>
    <row r="356" spans="1:22" ht="74.25" hidden="1" customHeight="1" outlineLevel="2" thickBot="1">
      <c r="A356" s="94"/>
      <c r="B356" s="215" t="s">
        <v>66</v>
      </c>
      <c r="C356" s="216"/>
      <c r="D356" s="216"/>
      <c r="E356" s="217" t="s">
        <v>135</v>
      </c>
      <c r="F356" s="218"/>
      <c r="G356" s="218"/>
      <c r="H356" s="218"/>
      <c r="I356" s="218"/>
      <c r="J356" s="218"/>
      <c r="K356" s="218"/>
      <c r="L356" s="218"/>
      <c r="M356" s="218"/>
      <c r="N356" s="218"/>
      <c r="O356" s="218"/>
      <c r="P356" s="218"/>
      <c r="Q356" s="218"/>
      <c r="R356" s="218"/>
      <c r="S356" s="218"/>
      <c r="T356" s="218"/>
      <c r="U356" s="218"/>
      <c r="V356" s="219"/>
    </row>
    <row r="357" spans="1:22" ht="63.75" hidden="1" customHeight="1" outlineLevel="2">
      <c r="A357" s="94"/>
      <c r="B357" s="200" t="s">
        <v>81</v>
      </c>
      <c r="C357" s="201"/>
      <c r="D357" s="202"/>
      <c r="E357" s="220" t="s">
        <v>136</v>
      </c>
      <c r="F357" s="221"/>
      <c r="G357" s="221"/>
      <c r="H357" s="221"/>
      <c r="I357" s="221"/>
      <c r="J357" s="221"/>
      <c r="K357" s="221"/>
      <c r="L357" s="221"/>
      <c r="M357" s="221"/>
      <c r="N357" s="221"/>
      <c r="O357" s="221"/>
      <c r="P357" s="221"/>
      <c r="Q357" s="221"/>
      <c r="R357" s="221"/>
      <c r="S357" s="221"/>
      <c r="T357" s="221"/>
      <c r="U357" s="221"/>
      <c r="V357" s="222"/>
    </row>
    <row r="358" spans="1:22" ht="105.75" hidden="1" customHeight="1" outlineLevel="2">
      <c r="A358" s="94"/>
      <c r="B358" s="227" t="s">
        <v>82</v>
      </c>
      <c r="C358" s="228"/>
      <c r="D358" s="228"/>
      <c r="E358" s="248" t="s">
        <v>137</v>
      </c>
      <c r="F358" s="277"/>
      <c r="G358" s="277"/>
      <c r="H358" s="277"/>
      <c r="I358" s="277"/>
      <c r="J358" s="277"/>
      <c r="K358" s="277"/>
      <c r="L358" s="277"/>
      <c r="M358" s="277"/>
      <c r="N358" s="277"/>
      <c r="O358" s="277"/>
      <c r="P358" s="277"/>
      <c r="Q358" s="277"/>
      <c r="R358" s="277"/>
      <c r="S358" s="277"/>
      <c r="T358" s="277"/>
      <c r="U358" s="277"/>
      <c r="V358" s="278"/>
    </row>
    <row r="359" spans="1:22" ht="43.5" hidden="1" customHeight="1" outlineLevel="2">
      <c r="A359" s="94"/>
      <c r="B359" s="233" t="s">
        <v>67</v>
      </c>
      <c r="C359" s="234"/>
      <c r="D359" s="234"/>
      <c r="E359" s="251" t="s">
        <v>85</v>
      </c>
      <c r="F359" s="252"/>
      <c r="G359" s="252"/>
      <c r="H359" s="252"/>
      <c r="I359" s="252"/>
      <c r="J359" s="252"/>
      <c r="K359" s="252"/>
      <c r="L359" s="252"/>
      <c r="M359" s="252"/>
      <c r="N359" s="252"/>
      <c r="O359" s="252"/>
      <c r="P359" s="252"/>
      <c r="Q359" s="252"/>
      <c r="R359" s="252"/>
      <c r="S359" s="252"/>
      <c r="T359" s="252"/>
      <c r="U359" s="252"/>
      <c r="V359" s="253"/>
    </row>
    <row r="360" spans="1:22" ht="17.25" hidden="1" customHeight="1" outlineLevel="2">
      <c r="A360" s="94"/>
      <c r="B360" s="235"/>
      <c r="C360" s="236"/>
      <c r="D360" s="236"/>
      <c r="E360" s="89" t="s">
        <v>87</v>
      </c>
      <c r="F360" s="203" t="s">
        <v>97</v>
      </c>
      <c r="G360" s="203"/>
      <c r="H360" s="203"/>
      <c r="I360" s="203"/>
      <c r="J360" s="203"/>
      <c r="K360" s="203" t="s">
        <v>98</v>
      </c>
      <c r="L360" s="205"/>
      <c r="M360" s="58"/>
      <c r="N360" s="149"/>
      <c r="O360" s="149"/>
      <c r="P360" s="149"/>
      <c r="Q360" s="149"/>
      <c r="R360" s="149"/>
      <c r="S360" s="149"/>
      <c r="T360" s="149"/>
      <c r="U360" s="149"/>
      <c r="V360" s="59"/>
    </row>
    <row r="361" spans="1:22" ht="17.25" hidden="1" customHeight="1" outlineLevel="2">
      <c r="A361" s="94"/>
      <c r="B361" s="235"/>
      <c r="C361" s="236"/>
      <c r="D361" s="236"/>
      <c r="E361" s="90">
        <v>27</v>
      </c>
      <c r="F361" s="204" t="s">
        <v>90</v>
      </c>
      <c r="G361" s="204"/>
      <c r="H361" s="204"/>
      <c r="I361" s="204"/>
      <c r="J361" s="204"/>
      <c r="K361" s="284" t="s">
        <v>114</v>
      </c>
      <c r="L361" s="285"/>
      <c r="M361" s="58"/>
      <c r="N361" s="149"/>
      <c r="O361" s="149"/>
      <c r="P361" s="149"/>
      <c r="Q361" s="149"/>
      <c r="R361" s="149"/>
      <c r="S361" s="149"/>
      <c r="T361" s="149"/>
      <c r="U361" s="149"/>
      <c r="V361" s="59"/>
    </row>
    <row r="362" spans="1:22" ht="17.25" hidden="1" customHeight="1" outlineLevel="2">
      <c r="A362" s="94"/>
      <c r="B362" s="235"/>
      <c r="C362" s="236"/>
      <c r="D362" s="236"/>
      <c r="E362" s="90">
        <v>33</v>
      </c>
      <c r="F362" s="204" t="s">
        <v>91</v>
      </c>
      <c r="G362" s="204"/>
      <c r="H362" s="204"/>
      <c r="I362" s="204"/>
      <c r="J362" s="204"/>
      <c r="K362" s="284" t="s">
        <v>114</v>
      </c>
      <c r="L362" s="285"/>
      <c r="M362" s="58"/>
      <c r="N362" s="149"/>
      <c r="O362" s="149"/>
      <c r="P362" s="149"/>
      <c r="Q362" s="149"/>
      <c r="R362" s="149"/>
      <c r="S362" s="149"/>
      <c r="T362" s="149"/>
      <c r="U362" s="149"/>
      <c r="V362" s="59"/>
    </row>
    <row r="363" spans="1:22" ht="17.25" hidden="1" customHeight="1" outlineLevel="2">
      <c r="A363" s="94"/>
      <c r="B363" s="235"/>
      <c r="C363" s="236"/>
      <c r="D363" s="236"/>
      <c r="E363" s="90">
        <v>35</v>
      </c>
      <c r="F363" s="204" t="s">
        <v>92</v>
      </c>
      <c r="G363" s="204"/>
      <c r="H363" s="204"/>
      <c r="I363" s="204"/>
      <c r="J363" s="204"/>
      <c r="K363" s="284" t="s">
        <v>114</v>
      </c>
      <c r="L363" s="285"/>
      <c r="M363" s="58"/>
      <c r="N363" s="149"/>
      <c r="O363" s="149"/>
      <c r="P363" s="149"/>
      <c r="Q363" s="149"/>
      <c r="R363" s="149"/>
      <c r="S363" s="149"/>
      <c r="T363" s="149"/>
      <c r="U363" s="149"/>
      <c r="V363" s="59"/>
    </row>
    <row r="364" spans="1:22" ht="17.25" hidden="1" customHeight="1" outlineLevel="2">
      <c r="A364" s="94"/>
      <c r="B364" s="235"/>
      <c r="C364" s="236"/>
      <c r="D364" s="236"/>
      <c r="E364" s="90" t="s">
        <v>88</v>
      </c>
      <c r="F364" s="204" t="s">
        <v>93</v>
      </c>
      <c r="G364" s="204"/>
      <c r="H364" s="204"/>
      <c r="I364" s="204"/>
      <c r="J364" s="204"/>
      <c r="K364" s="284" t="s">
        <v>114</v>
      </c>
      <c r="L364" s="285"/>
      <c r="M364" s="58"/>
      <c r="N364" s="149"/>
      <c r="O364" s="149"/>
      <c r="P364" s="149"/>
      <c r="Q364" s="149"/>
      <c r="R364" s="149"/>
      <c r="S364" s="149"/>
      <c r="T364" s="149"/>
      <c r="U364" s="149"/>
      <c r="V364" s="59"/>
    </row>
    <row r="365" spans="1:22" ht="17.25" hidden="1" customHeight="1" outlineLevel="2">
      <c r="A365" s="94"/>
      <c r="B365" s="235"/>
      <c r="C365" s="236"/>
      <c r="D365" s="236"/>
      <c r="E365" s="90">
        <v>36</v>
      </c>
      <c r="F365" s="204" t="s">
        <v>94</v>
      </c>
      <c r="G365" s="204"/>
      <c r="H365" s="204"/>
      <c r="I365" s="204"/>
      <c r="J365" s="204"/>
      <c r="K365" s="284" t="s">
        <v>114</v>
      </c>
      <c r="L365" s="285"/>
      <c r="M365" s="58"/>
      <c r="N365" s="149"/>
      <c r="O365" s="149"/>
      <c r="P365" s="149"/>
      <c r="Q365" s="149"/>
      <c r="R365" s="149"/>
      <c r="S365" s="149"/>
      <c r="T365" s="149"/>
      <c r="U365" s="149"/>
      <c r="V365" s="59"/>
    </row>
    <row r="366" spans="1:22" ht="17.25" hidden="1" customHeight="1" outlineLevel="2">
      <c r="A366" s="94"/>
      <c r="B366" s="235"/>
      <c r="C366" s="236"/>
      <c r="D366" s="236"/>
      <c r="E366" s="90">
        <v>38</v>
      </c>
      <c r="F366" s="204" t="s">
        <v>95</v>
      </c>
      <c r="G366" s="204"/>
      <c r="H366" s="204"/>
      <c r="I366" s="204"/>
      <c r="J366" s="204"/>
      <c r="K366" s="284" t="s">
        <v>114</v>
      </c>
      <c r="L366" s="285"/>
      <c r="M366" s="58"/>
      <c r="N366" s="149"/>
      <c r="O366" s="149"/>
      <c r="P366" s="149"/>
      <c r="Q366" s="149"/>
      <c r="R366" s="149"/>
      <c r="S366" s="149"/>
      <c r="T366" s="149"/>
      <c r="U366" s="149"/>
      <c r="V366" s="59"/>
    </row>
    <row r="367" spans="1:22" ht="17.25" hidden="1" customHeight="1" outlineLevel="2">
      <c r="A367" s="94"/>
      <c r="B367" s="235"/>
      <c r="C367" s="236"/>
      <c r="D367" s="236"/>
      <c r="E367" s="90" t="s">
        <v>89</v>
      </c>
      <c r="F367" s="204" t="s">
        <v>96</v>
      </c>
      <c r="G367" s="204"/>
      <c r="H367" s="204"/>
      <c r="I367" s="204"/>
      <c r="J367" s="204"/>
      <c r="K367" s="284" t="s">
        <v>114</v>
      </c>
      <c r="L367" s="285"/>
      <c r="M367" s="58"/>
      <c r="N367" s="149"/>
      <c r="O367" s="149"/>
      <c r="P367" s="149"/>
      <c r="Q367" s="149"/>
      <c r="R367" s="149"/>
      <c r="S367" s="149"/>
      <c r="T367" s="149"/>
      <c r="U367" s="149"/>
      <c r="V367" s="59"/>
    </row>
    <row r="368" spans="1:22" ht="17.25" hidden="1" customHeight="1" outlineLevel="2">
      <c r="A368" s="94"/>
      <c r="B368" s="237"/>
      <c r="C368" s="238"/>
      <c r="D368" s="238"/>
      <c r="E368" s="91">
        <v>62</v>
      </c>
      <c r="F368" s="232" t="s">
        <v>99</v>
      </c>
      <c r="G368" s="232"/>
      <c r="H368" s="232"/>
      <c r="I368" s="232"/>
      <c r="J368" s="232"/>
      <c r="K368" s="284" t="s">
        <v>114</v>
      </c>
      <c r="L368" s="285"/>
      <c r="M368" s="60"/>
      <c r="N368" s="150"/>
      <c r="O368" s="150"/>
      <c r="P368" s="150"/>
      <c r="Q368" s="150"/>
      <c r="R368" s="150"/>
      <c r="S368" s="150"/>
      <c r="T368" s="150"/>
      <c r="U368" s="150"/>
      <c r="V368" s="62"/>
    </row>
    <row r="369" spans="1:22" ht="31.5" hidden="1" customHeight="1" outlineLevel="2">
      <c r="A369" s="94"/>
      <c r="B369" s="227" t="s">
        <v>68</v>
      </c>
      <c r="C369" s="228"/>
      <c r="D369" s="228"/>
      <c r="E369" s="248" t="s">
        <v>101</v>
      </c>
      <c r="F369" s="249"/>
      <c r="G369" s="249"/>
      <c r="H369" s="249"/>
      <c r="I369" s="249"/>
      <c r="J369" s="249"/>
      <c r="K369" s="249"/>
      <c r="L369" s="249"/>
      <c r="M369" s="249"/>
      <c r="N369" s="249"/>
      <c r="O369" s="249"/>
      <c r="P369" s="249"/>
      <c r="Q369" s="249"/>
      <c r="R369" s="249"/>
      <c r="S369" s="249"/>
      <c r="T369" s="249"/>
      <c r="U369" s="249"/>
      <c r="V369" s="250"/>
    </row>
    <row r="370" spans="1:22" ht="59.25" hidden="1" customHeight="1" outlineLevel="2" thickBot="1">
      <c r="A370" s="94"/>
      <c r="B370" s="208" t="s">
        <v>69</v>
      </c>
      <c r="C370" s="209"/>
      <c r="D370" s="209"/>
      <c r="E370" s="195" t="s">
        <v>86</v>
      </c>
      <c r="F370" s="196"/>
      <c r="G370" s="196"/>
      <c r="H370" s="196"/>
      <c r="I370" s="196"/>
      <c r="J370" s="196"/>
      <c r="K370" s="196"/>
      <c r="L370" s="196"/>
      <c r="M370" s="196"/>
      <c r="N370" s="196"/>
      <c r="O370" s="196"/>
      <c r="P370" s="196"/>
      <c r="Q370" s="196"/>
      <c r="R370" s="196"/>
      <c r="S370" s="196"/>
      <c r="T370" s="196"/>
      <c r="U370" s="196"/>
      <c r="V370" s="197"/>
    </row>
    <row r="371" spans="1:22" s="96" customFormat="1" ht="17.25" customHeight="1" collapsed="1" thickBot="1">
      <c r="A371" s="94"/>
      <c r="B371" s="124"/>
      <c r="C371" s="125"/>
      <c r="D371" s="125"/>
      <c r="E371" s="126"/>
      <c r="F371" s="149"/>
      <c r="G371" s="149"/>
      <c r="H371" s="149"/>
      <c r="I371" s="149"/>
      <c r="J371" s="149"/>
      <c r="K371" s="149"/>
      <c r="L371" s="149"/>
      <c r="M371" s="149"/>
      <c r="N371" s="149"/>
      <c r="O371" s="149"/>
      <c r="P371" s="149"/>
      <c r="Q371" s="149"/>
      <c r="R371" s="149"/>
      <c r="S371" s="149"/>
      <c r="T371" s="149"/>
      <c r="U371" s="149"/>
      <c r="V371" s="149"/>
    </row>
    <row r="372" spans="1:22" ht="22.5" customHeight="1">
      <c r="A372" s="94"/>
      <c r="B372" s="229" t="s">
        <v>70</v>
      </c>
      <c r="C372" s="230"/>
      <c r="D372" s="230"/>
      <c r="E372" s="230"/>
      <c r="F372" s="230"/>
      <c r="G372" s="230"/>
      <c r="H372" s="230"/>
      <c r="I372" s="230"/>
      <c r="J372" s="230"/>
      <c r="K372" s="230"/>
      <c r="L372" s="230"/>
      <c r="M372" s="230"/>
      <c r="N372" s="230"/>
      <c r="O372" s="230"/>
      <c r="P372" s="230"/>
      <c r="Q372" s="230"/>
      <c r="R372" s="230"/>
      <c r="S372" s="230"/>
      <c r="T372" s="230"/>
      <c r="U372" s="230"/>
      <c r="V372" s="231"/>
    </row>
    <row r="373" spans="1:22" ht="27" customHeight="1">
      <c r="A373" s="97"/>
      <c r="B373" s="101"/>
      <c r="C373" s="97"/>
      <c r="D373" s="97"/>
      <c r="E373" s="97"/>
      <c r="F373" s="97"/>
      <c r="G373" s="97"/>
      <c r="H373" s="97"/>
      <c r="I373" s="97"/>
      <c r="J373" s="97"/>
      <c r="K373" s="97"/>
      <c r="L373" s="97"/>
      <c r="M373" s="97"/>
      <c r="N373" s="97"/>
      <c r="O373" s="97"/>
      <c r="P373" s="97"/>
      <c r="Q373" s="97"/>
      <c r="R373" s="97"/>
      <c r="S373" s="97"/>
      <c r="T373" s="97"/>
      <c r="U373" s="97"/>
      <c r="V373" s="98"/>
    </row>
    <row r="374" spans="1:22" ht="27" customHeight="1" thickBot="1">
      <c r="A374" s="97"/>
      <c r="B374" s="282" t="str">
        <f>'Ocena na podst. danych'!B26</f>
        <v>EFEKTYWNOŚĆ</v>
      </c>
      <c r="C374" s="283"/>
      <c r="D374" s="283"/>
      <c r="E374" s="283"/>
      <c r="F374" s="113" t="s">
        <v>61</v>
      </c>
      <c r="G374" s="113" t="s">
        <v>60</v>
      </c>
      <c r="H374" s="113" t="s">
        <v>62</v>
      </c>
      <c r="I374" s="97"/>
      <c r="J374" s="279" t="s">
        <v>59</v>
      </c>
      <c r="K374" s="280"/>
      <c r="L374" s="280"/>
      <c r="M374" s="280"/>
      <c r="N374" s="280"/>
      <c r="O374" s="280"/>
      <c r="P374" s="280"/>
      <c r="Q374" s="280"/>
      <c r="R374" s="280"/>
      <c r="S374" s="280"/>
      <c r="T374" s="280"/>
      <c r="U374" s="280"/>
      <c r="V374" s="281"/>
    </row>
    <row r="375" spans="1:22" ht="15">
      <c r="A375" s="97"/>
      <c r="B375" s="102" t="str">
        <f>'Skala ocen'!B4:E4</f>
        <v>KRYTERIUM 1 Redukcja presji</v>
      </c>
      <c r="C375" s="68"/>
      <c r="D375" s="68"/>
      <c r="E375" s="68"/>
      <c r="F375" s="151">
        <f>'Ocena na podst. danych'!$F$7</f>
        <v>1</v>
      </c>
      <c r="G375" s="108">
        <f>'Ocena na podst. danych'!$H$7</f>
        <v>2</v>
      </c>
      <c r="H375" s="108">
        <f>IFERROR(F375*G375,"brak CBA")</f>
        <v>2</v>
      </c>
      <c r="I375" s="96"/>
      <c r="J375" s="189" t="str">
        <f>CONCATENATE("KORZYŚCI","
",VLOOKUP($E$5,[2]TAB_ZBIORCZA!$C$5:$AB$62,19,FALSE),"
",VLOOKUP($E$5,[2]TAB_ZBIORCZA!$C$5:$AB$62,15,FALSE),"
",VLOOKUP($E$5,[2]TAB_ZBIORCZA!$C$5:$AB$62,20,FALSE),"
","
",
"KOSZTY","
",VLOOKUP($E$5,[2]TAB_ZBIORCZA!$C$5:$AB$62,21,FALSE),"
",VLOOKUP($E$5,[2]TAB_ZBIORCZA!$C$5:$AB$62,22,FALSE),"
","
EFEKTYWNOŚĆ KOSZTOWA","
",(VLOOKUP($E$5,[2]TAB_ZBIORCZA!$C$5:$AB$62,17,FALSE)))</f>
        <v>KORZYŚCI
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Założenia do szacunku korzyści:
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KOSZTY
Szacunkowe koszty wdrożenia działania wynoszą 50320000 PLN
Żródło oszacowania kosztów:Dane z polskich portów morskich.
Założenia do szacunku kosztów:
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
EFEKTYWNOŚĆ KOSZTOWA
Ostatecznie, uwzględniając wyniki analizy jakościowej oraz szacowane koszty, pod względem efektywności kosztowej działanie oceniono na 5 (w 5-stopniowej skali, gdzie 1 oznacza bardzo niską, a 5 bardzo wysoką efektywność kosztową).</v>
      </c>
      <c r="K375" s="190"/>
      <c r="L375" s="190"/>
      <c r="M375" s="190"/>
      <c r="N375" s="190"/>
      <c r="O375" s="190"/>
      <c r="P375" s="190"/>
      <c r="Q375" s="190"/>
      <c r="R375" s="190"/>
      <c r="S375" s="190"/>
      <c r="T375" s="190"/>
      <c r="U375" s="190"/>
      <c r="V375" s="191"/>
    </row>
    <row r="376" spans="1:22" ht="15">
      <c r="A376" s="97"/>
      <c r="B376" s="102" t="str">
        <f>'Skala ocen'!B10:E10</f>
        <v>KRYTERIUM 2 Liczba cech GES</v>
      </c>
      <c r="C376" s="68"/>
      <c r="D376" s="68"/>
      <c r="E376" s="68"/>
      <c r="F376" s="151">
        <f>'Ocena na podst. danych'!F11</f>
        <v>3</v>
      </c>
      <c r="G376" s="108">
        <f>'Ocena na podst. danych'!H11</f>
        <v>1</v>
      </c>
      <c r="H376" s="108">
        <f>IFERROR(F376*G376,"brak CBA")</f>
        <v>3</v>
      </c>
      <c r="I376" s="96"/>
      <c r="J376" s="192"/>
      <c r="K376" s="193"/>
      <c r="L376" s="193"/>
      <c r="M376" s="193"/>
      <c r="N376" s="193"/>
      <c r="O376" s="193"/>
      <c r="P376" s="193"/>
      <c r="Q376" s="193"/>
      <c r="R376" s="193"/>
      <c r="S376" s="193"/>
      <c r="T376" s="193"/>
      <c r="U376" s="193"/>
      <c r="V376" s="194"/>
    </row>
    <row r="377" spans="1:22" ht="15">
      <c r="A377" s="97"/>
      <c r="B377" s="102" t="str">
        <f>'Skala ocen'!B16:E16</f>
        <v>KRYTERIUM 3 Zasięg geograficzny</v>
      </c>
      <c r="C377" s="68"/>
      <c r="D377" s="68"/>
      <c r="E377" s="68"/>
      <c r="F377" s="151">
        <f>'Ocena na podst. danych'!$F$15</f>
        <v>4</v>
      </c>
      <c r="G377" s="108">
        <f>'Ocena na podst. danych'!$H$15</f>
        <v>1</v>
      </c>
      <c r="H377" s="108">
        <f>IFERROR(F377*G377,"brak CBA")</f>
        <v>4</v>
      </c>
      <c r="I377" s="67"/>
      <c r="J377" s="192"/>
      <c r="K377" s="193"/>
      <c r="L377" s="193"/>
      <c r="M377" s="193"/>
      <c r="N377" s="193"/>
      <c r="O377" s="193"/>
      <c r="P377" s="193"/>
      <c r="Q377" s="193"/>
      <c r="R377" s="193"/>
      <c r="S377" s="193"/>
      <c r="T377" s="193"/>
      <c r="U377" s="193"/>
      <c r="V377" s="194"/>
    </row>
    <row r="378" spans="1:22" ht="15">
      <c r="A378" s="97"/>
      <c r="B378" s="112" t="str">
        <f>'Skala ocen'!B22:E22</f>
        <v>KRYTERIUM 4 Czas osiągnięcia celu</v>
      </c>
      <c r="C378" s="110"/>
      <c r="D378" s="110"/>
      <c r="E378" s="110"/>
      <c r="F378" s="152">
        <f>'Ocena na podst. danych'!$F$20</f>
        <v>4</v>
      </c>
      <c r="G378" s="111">
        <f>'Ocena na podst. danych'!$H$20</f>
        <v>0.5</v>
      </c>
      <c r="H378" s="111">
        <f>IFERROR(F378*G378,"brak CBA")</f>
        <v>2</v>
      </c>
      <c r="I378" s="69"/>
      <c r="J378" s="192"/>
      <c r="K378" s="193"/>
      <c r="L378" s="193"/>
      <c r="M378" s="193"/>
      <c r="N378" s="193"/>
      <c r="O378" s="193"/>
      <c r="P378" s="193"/>
      <c r="Q378" s="193"/>
      <c r="R378" s="193"/>
      <c r="S378" s="193"/>
      <c r="T378" s="193"/>
      <c r="U378" s="193"/>
      <c r="V378" s="194"/>
    </row>
    <row r="379" spans="1:22" ht="15">
      <c r="A379" s="97"/>
      <c r="B379" s="210" t="str">
        <f>'Ocena na podst. danych'!B23</f>
        <v>OCENA NA PODSTAWIE KRYTERIÓW</v>
      </c>
      <c r="C379" s="211"/>
      <c r="D379" s="211"/>
      <c r="E379" s="211"/>
      <c r="F379" s="211"/>
      <c r="G379" s="211"/>
      <c r="H379" s="109">
        <f>'Ocena na podst. danych'!$F$23</f>
        <v>11</v>
      </c>
      <c r="I379" s="70"/>
      <c r="J379" s="192"/>
      <c r="K379" s="193"/>
      <c r="L379" s="193"/>
      <c r="M379" s="193"/>
      <c r="N379" s="193"/>
      <c r="O379" s="193"/>
      <c r="P379" s="193"/>
      <c r="Q379" s="193"/>
      <c r="R379" s="193"/>
      <c r="S379" s="193"/>
      <c r="T379" s="193"/>
      <c r="U379" s="193"/>
      <c r="V379" s="194"/>
    </row>
    <row r="380" spans="1:22" ht="15">
      <c r="A380" s="97"/>
      <c r="B380" s="95"/>
      <c r="C380" s="96"/>
      <c r="D380" s="96"/>
      <c r="E380" s="96"/>
      <c r="F380" s="96"/>
      <c r="G380" s="96"/>
      <c r="H380" s="96"/>
      <c r="I380" s="70"/>
      <c r="J380" s="192"/>
      <c r="K380" s="193"/>
      <c r="L380" s="193"/>
      <c r="M380" s="193"/>
      <c r="N380" s="193"/>
      <c r="O380" s="193"/>
      <c r="P380" s="193"/>
      <c r="Q380" s="193"/>
      <c r="R380" s="193"/>
      <c r="S380" s="193"/>
      <c r="T380" s="193"/>
      <c r="U380" s="193"/>
      <c r="V380" s="194"/>
    </row>
    <row r="381" spans="1:22" ht="15">
      <c r="A381" s="97"/>
      <c r="B381" s="95"/>
      <c r="C381" s="96"/>
      <c r="D381" s="96"/>
      <c r="E381" s="96"/>
      <c r="F381" s="96"/>
      <c r="G381" s="96"/>
      <c r="H381" s="96"/>
      <c r="I381" s="70"/>
      <c r="J381" s="192"/>
      <c r="K381" s="193"/>
      <c r="L381" s="193"/>
      <c r="M381" s="193"/>
      <c r="N381" s="193"/>
      <c r="O381" s="193"/>
      <c r="P381" s="193"/>
      <c r="Q381" s="193"/>
      <c r="R381" s="193"/>
      <c r="S381" s="193"/>
      <c r="T381" s="193"/>
      <c r="U381" s="193"/>
      <c r="V381" s="194"/>
    </row>
    <row r="382" spans="1:22" ht="15.75" customHeight="1">
      <c r="A382" s="97"/>
      <c r="B382" s="95"/>
      <c r="C382" s="96"/>
      <c r="D382" s="96"/>
      <c r="E382" s="96"/>
      <c r="F382" s="96"/>
      <c r="G382" s="96"/>
      <c r="H382" s="71"/>
      <c r="I382" s="70"/>
      <c r="J382" s="192"/>
      <c r="K382" s="193"/>
      <c r="L382" s="193"/>
      <c r="M382" s="193"/>
      <c r="N382" s="193"/>
      <c r="O382" s="193"/>
      <c r="P382" s="193"/>
      <c r="Q382" s="193"/>
      <c r="R382" s="193"/>
      <c r="S382" s="193"/>
      <c r="T382" s="193"/>
      <c r="U382" s="193"/>
      <c r="V382" s="194"/>
    </row>
    <row r="383" spans="1:22" ht="15" customHeight="1">
      <c r="A383" s="97"/>
      <c r="B383" s="95"/>
      <c r="C383" s="96"/>
      <c r="D383" s="96"/>
      <c r="E383" s="96"/>
      <c r="F383" s="96"/>
      <c r="G383" s="96"/>
      <c r="H383" s="71"/>
      <c r="I383" s="70"/>
      <c r="J383" s="192"/>
      <c r="K383" s="193"/>
      <c r="L383" s="193"/>
      <c r="M383" s="193"/>
      <c r="N383" s="193"/>
      <c r="O383" s="193"/>
      <c r="P383" s="193"/>
      <c r="Q383" s="193"/>
      <c r="R383" s="193"/>
      <c r="S383" s="193"/>
      <c r="T383" s="193"/>
      <c r="U383" s="193"/>
      <c r="V383" s="194"/>
    </row>
    <row r="384" spans="1:22" ht="15" customHeight="1">
      <c r="A384" s="97"/>
      <c r="B384" s="95"/>
      <c r="C384" s="96"/>
      <c r="D384" s="96"/>
      <c r="E384" s="96"/>
      <c r="F384" s="96"/>
      <c r="G384" s="96"/>
      <c r="H384" s="71"/>
      <c r="I384" s="70"/>
      <c r="J384" s="192"/>
      <c r="K384" s="193"/>
      <c r="L384" s="193"/>
      <c r="M384" s="193"/>
      <c r="N384" s="193"/>
      <c r="O384" s="193"/>
      <c r="P384" s="193"/>
      <c r="Q384" s="193"/>
      <c r="R384" s="193"/>
      <c r="S384" s="193"/>
      <c r="T384" s="193"/>
      <c r="U384" s="193"/>
      <c r="V384" s="194"/>
    </row>
    <row r="385" spans="1:22" ht="15" customHeight="1">
      <c r="A385" s="97"/>
      <c r="B385" s="95"/>
      <c r="C385" s="96"/>
      <c r="D385" s="96"/>
      <c r="E385" s="96"/>
      <c r="F385" s="96"/>
      <c r="G385" s="96"/>
      <c r="H385" s="71"/>
      <c r="I385" s="70"/>
      <c r="J385" s="192"/>
      <c r="K385" s="193"/>
      <c r="L385" s="193"/>
      <c r="M385" s="193"/>
      <c r="N385" s="193"/>
      <c r="O385" s="193"/>
      <c r="P385" s="193"/>
      <c r="Q385" s="193"/>
      <c r="R385" s="193"/>
      <c r="S385" s="193"/>
      <c r="T385" s="193"/>
      <c r="U385" s="193"/>
      <c r="V385" s="194"/>
    </row>
    <row r="386" spans="1:22" ht="15" customHeight="1">
      <c r="A386" s="97"/>
      <c r="B386" s="95"/>
      <c r="C386" s="96"/>
      <c r="D386" s="96"/>
      <c r="E386" s="96"/>
      <c r="F386" s="96"/>
      <c r="G386" s="96"/>
      <c r="H386" s="71"/>
      <c r="I386" s="70"/>
      <c r="J386" s="192"/>
      <c r="K386" s="193"/>
      <c r="L386" s="193"/>
      <c r="M386" s="193"/>
      <c r="N386" s="193"/>
      <c r="O386" s="193"/>
      <c r="P386" s="193"/>
      <c r="Q386" s="193"/>
      <c r="R386" s="193"/>
      <c r="S386" s="193"/>
      <c r="T386" s="193"/>
      <c r="U386" s="193"/>
      <c r="V386" s="194"/>
    </row>
    <row r="387" spans="1:22" ht="15" customHeight="1">
      <c r="A387" s="97"/>
      <c r="B387" s="95"/>
      <c r="C387" s="96"/>
      <c r="D387" s="96"/>
      <c r="E387" s="96"/>
      <c r="F387" s="96"/>
      <c r="G387" s="96"/>
      <c r="H387" s="71"/>
      <c r="I387" s="70"/>
      <c r="J387" s="192"/>
      <c r="K387" s="193"/>
      <c r="L387" s="193"/>
      <c r="M387" s="193"/>
      <c r="N387" s="193"/>
      <c r="O387" s="193"/>
      <c r="P387" s="193"/>
      <c r="Q387" s="193"/>
      <c r="R387" s="193"/>
      <c r="S387" s="193"/>
      <c r="T387" s="193"/>
      <c r="U387" s="193"/>
      <c r="V387" s="194"/>
    </row>
    <row r="388" spans="1:22" ht="13.5" customHeight="1">
      <c r="A388" s="97"/>
      <c r="B388" s="95"/>
      <c r="C388" s="96"/>
      <c r="D388" s="96"/>
      <c r="E388" s="96"/>
      <c r="F388" s="96"/>
      <c r="G388" s="96"/>
      <c r="H388" s="96"/>
      <c r="I388" s="96"/>
      <c r="J388" s="192"/>
      <c r="K388" s="193"/>
      <c r="L388" s="193"/>
      <c r="M388" s="193"/>
      <c r="N388" s="193"/>
      <c r="O388" s="193"/>
      <c r="P388" s="193"/>
      <c r="Q388" s="193"/>
      <c r="R388" s="193"/>
      <c r="S388" s="193"/>
      <c r="T388" s="193"/>
      <c r="U388" s="193"/>
      <c r="V388" s="194"/>
    </row>
    <row r="389" spans="1:22" ht="15" customHeight="1">
      <c r="A389" s="97"/>
      <c r="B389" s="95"/>
      <c r="C389" s="96"/>
      <c r="D389" s="96"/>
      <c r="E389" s="96"/>
      <c r="F389" s="96"/>
      <c r="G389" s="96"/>
      <c r="H389" s="72"/>
      <c r="I389" s="72"/>
      <c r="J389" s="192"/>
      <c r="K389" s="193"/>
      <c r="L389" s="193"/>
      <c r="M389" s="193"/>
      <c r="N389" s="193"/>
      <c r="O389" s="193"/>
      <c r="P389" s="193"/>
      <c r="Q389" s="193"/>
      <c r="R389" s="193"/>
      <c r="S389" s="193"/>
      <c r="T389" s="193"/>
      <c r="U389" s="193"/>
      <c r="V389" s="194"/>
    </row>
    <row r="390" spans="1:22" ht="15.75">
      <c r="A390" s="97"/>
      <c r="B390" s="95"/>
      <c r="C390" s="96"/>
      <c r="D390" s="96"/>
      <c r="E390" s="96"/>
      <c r="F390" s="96"/>
      <c r="G390" s="96"/>
      <c r="H390" s="73"/>
      <c r="I390" s="73"/>
      <c r="J390" s="192"/>
      <c r="K390" s="193"/>
      <c r="L390" s="193"/>
      <c r="M390" s="193"/>
      <c r="N390" s="193"/>
      <c r="O390" s="193"/>
      <c r="P390" s="193"/>
      <c r="Q390" s="193"/>
      <c r="R390" s="193"/>
      <c r="S390" s="193"/>
      <c r="T390" s="193"/>
      <c r="U390" s="193"/>
      <c r="V390" s="194"/>
    </row>
    <row r="391" spans="1:22" ht="15" customHeight="1">
      <c r="A391" s="97"/>
      <c r="B391" s="95"/>
      <c r="C391" s="96"/>
      <c r="D391" s="96"/>
      <c r="E391" s="96"/>
      <c r="F391" s="96"/>
      <c r="G391" s="96"/>
      <c r="H391" s="72"/>
      <c r="I391" s="72"/>
      <c r="J391" s="192"/>
      <c r="K391" s="193"/>
      <c r="L391" s="193"/>
      <c r="M391" s="193"/>
      <c r="N391" s="193"/>
      <c r="O391" s="193"/>
      <c r="P391" s="193"/>
      <c r="Q391" s="193"/>
      <c r="R391" s="193"/>
      <c r="S391" s="193"/>
      <c r="T391" s="193"/>
      <c r="U391" s="193"/>
      <c r="V391" s="194"/>
    </row>
    <row r="392" spans="1:22" ht="15" customHeight="1">
      <c r="A392" s="97"/>
      <c r="B392" s="95"/>
      <c r="C392" s="96"/>
      <c r="D392" s="96"/>
      <c r="E392" s="96"/>
      <c r="F392" s="96"/>
      <c r="G392" s="96"/>
      <c r="H392" s="74"/>
      <c r="I392" s="74"/>
      <c r="J392" s="192"/>
      <c r="K392" s="193"/>
      <c r="L392" s="193"/>
      <c r="M392" s="193"/>
      <c r="N392" s="193"/>
      <c r="O392" s="193"/>
      <c r="P392" s="193"/>
      <c r="Q392" s="193"/>
      <c r="R392" s="193"/>
      <c r="S392" s="193"/>
      <c r="T392" s="193"/>
      <c r="U392" s="193"/>
      <c r="V392" s="194"/>
    </row>
    <row r="393" spans="1:22" ht="15" customHeight="1">
      <c r="A393" s="97"/>
      <c r="B393" s="95"/>
      <c r="C393" s="96"/>
      <c r="D393" s="96"/>
      <c r="E393" s="96"/>
      <c r="F393" s="96"/>
      <c r="G393" s="96"/>
      <c r="H393" s="75"/>
      <c r="I393" s="75"/>
      <c r="J393" s="192"/>
      <c r="K393" s="193"/>
      <c r="L393" s="193"/>
      <c r="M393" s="193"/>
      <c r="N393" s="193"/>
      <c r="O393" s="193"/>
      <c r="P393" s="193"/>
      <c r="Q393" s="193"/>
      <c r="R393" s="193"/>
      <c r="S393" s="193"/>
      <c r="T393" s="193"/>
      <c r="U393" s="193"/>
      <c r="V393" s="194"/>
    </row>
    <row r="394" spans="1:22" ht="15" customHeight="1">
      <c r="A394" s="97"/>
      <c r="B394" s="95"/>
      <c r="C394" s="96"/>
      <c r="D394" s="96"/>
      <c r="E394" s="96"/>
      <c r="F394" s="96"/>
      <c r="G394" s="96"/>
      <c r="H394" s="75"/>
      <c r="I394" s="75"/>
      <c r="J394" s="192"/>
      <c r="K394" s="193"/>
      <c r="L394" s="193"/>
      <c r="M394" s="193"/>
      <c r="N394" s="193"/>
      <c r="O394" s="193"/>
      <c r="P394" s="193"/>
      <c r="Q394" s="193"/>
      <c r="R394" s="193"/>
      <c r="S394" s="193"/>
      <c r="T394" s="193"/>
      <c r="U394" s="193"/>
      <c r="V394" s="194"/>
    </row>
    <row r="395" spans="1:22" ht="15" customHeight="1">
      <c r="A395" s="97"/>
      <c r="B395" s="95"/>
      <c r="C395" s="96"/>
      <c r="D395" s="96"/>
      <c r="E395" s="96"/>
      <c r="F395" s="96"/>
      <c r="G395" s="96"/>
      <c r="H395" s="75"/>
      <c r="I395" s="75"/>
      <c r="J395" s="192"/>
      <c r="K395" s="193"/>
      <c r="L395" s="193"/>
      <c r="M395" s="193"/>
      <c r="N395" s="193"/>
      <c r="O395" s="193"/>
      <c r="P395" s="193"/>
      <c r="Q395" s="193"/>
      <c r="R395" s="193"/>
      <c r="S395" s="193"/>
      <c r="T395" s="193"/>
      <c r="U395" s="193"/>
      <c r="V395" s="194"/>
    </row>
    <row r="396" spans="1:22" ht="15" customHeight="1">
      <c r="A396" s="97"/>
      <c r="B396" s="95"/>
      <c r="C396" s="96"/>
      <c r="D396" s="96"/>
      <c r="E396" s="96"/>
      <c r="F396" s="96"/>
      <c r="G396" s="96"/>
      <c r="H396" s="75"/>
      <c r="I396" s="75"/>
      <c r="J396" s="192"/>
      <c r="K396" s="193"/>
      <c r="L396" s="193"/>
      <c r="M396" s="193"/>
      <c r="N396" s="193"/>
      <c r="O396" s="193"/>
      <c r="P396" s="193"/>
      <c r="Q396" s="193"/>
      <c r="R396" s="193"/>
      <c r="S396" s="193"/>
      <c r="T396" s="193"/>
      <c r="U396" s="193"/>
      <c r="V396" s="194"/>
    </row>
    <row r="397" spans="1:22" ht="15" customHeight="1">
      <c r="A397" s="97"/>
      <c r="B397" s="95"/>
      <c r="C397" s="96"/>
      <c r="D397" s="96"/>
      <c r="E397" s="96"/>
      <c r="F397" s="96"/>
      <c r="G397" s="96"/>
      <c r="H397" s="75"/>
      <c r="I397" s="75"/>
      <c r="J397" s="192"/>
      <c r="K397" s="193"/>
      <c r="L397" s="193"/>
      <c r="M397" s="193"/>
      <c r="N397" s="193"/>
      <c r="O397" s="193"/>
      <c r="P397" s="193"/>
      <c r="Q397" s="193"/>
      <c r="R397" s="193"/>
      <c r="S397" s="193"/>
      <c r="T397" s="193"/>
      <c r="U397" s="193"/>
      <c r="V397" s="194"/>
    </row>
    <row r="398" spans="1:22" ht="15" customHeight="1">
      <c r="A398" s="97"/>
      <c r="B398" s="95"/>
      <c r="C398" s="96"/>
      <c r="D398" s="96"/>
      <c r="E398" s="96"/>
      <c r="F398" s="96"/>
      <c r="G398" s="96"/>
      <c r="H398" s="75"/>
      <c r="I398" s="75"/>
      <c r="J398" s="192"/>
      <c r="K398" s="193"/>
      <c r="L398" s="193"/>
      <c r="M398" s="193"/>
      <c r="N398" s="193"/>
      <c r="O398" s="193"/>
      <c r="P398" s="193"/>
      <c r="Q398" s="193"/>
      <c r="R398" s="193"/>
      <c r="S398" s="193"/>
      <c r="T398" s="193"/>
      <c r="U398" s="193"/>
      <c r="V398" s="194"/>
    </row>
    <row r="399" spans="1:22" ht="15">
      <c r="A399" s="97"/>
      <c r="B399" s="103" t="str">
        <f>'Skala ocen'!B32</f>
        <v>&lt;7</v>
      </c>
      <c r="C399" s="212" t="str">
        <f>'Skala ocen'!D32</f>
        <v>bardzo niska</v>
      </c>
      <c r="D399" s="212"/>
      <c r="E399" s="213">
        <f>'Skala ocen'!E32</f>
        <v>1</v>
      </c>
      <c r="F399" s="214"/>
      <c r="G399" s="96"/>
      <c r="H399" s="75"/>
      <c r="I399" s="75"/>
      <c r="J399" s="192"/>
      <c r="K399" s="193"/>
      <c r="L399" s="193"/>
      <c r="M399" s="193"/>
      <c r="N399" s="193"/>
      <c r="O399" s="193"/>
      <c r="P399" s="193"/>
      <c r="Q399" s="193"/>
      <c r="R399" s="193"/>
      <c r="S399" s="193"/>
      <c r="T399" s="193"/>
      <c r="U399" s="193"/>
      <c r="V399" s="194"/>
    </row>
    <row r="400" spans="1:22" ht="15">
      <c r="A400" s="97"/>
      <c r="B400" s="103" t="str">
        <f>'Skala ocen'!B33</f>
        <v>7 - 8</v>
      </c>
      <c r="C400" s="212" t="str">
        <f>'Skala ocen'!D33</f>
        <v>niska</v>
      </c>
      <c r="D400" s="212"/>
      <c r="E400" s="213">
        <f>'Skala ocen'!E33</f>
        <v>2</v>
      </c>
      <c r="F400" s="214"/>
      <c r="G400" s="96"/>
      <c r="H400" s="75"/>
      <c r="I400" s="75"/>
      <c r="J400" s="192"/>
      <c r="K400" s="193"/>
      <c r="L400" s="193"/>
      <c r="M400" s="193"/>
      <c r="N400" s="193"/>
      <c r="O400" s="193"/>
      <c r="P400" s="193"/>
      <c r="Q400" s="193"/>
      <c r="R400" s="193"/>
      <c r="S400" s="193"/>
      <c r="T400" s="193"/>
      <c r="U400" s="193"/>
      <c r="V400" s="194"/>
    </row>
    <row r="401" spans="1:22" ht="15">
      <c r="A401" s="97"/>
      <c r="B401" s="103" t="str">
        <f>'Skala ocen'!B34</f>
        <v>8 - 9</v>
      </c>
      <c r="C401" s="212" t="str">
        <f>'Skala ocen'!D34</f>
        <v>średnia</v>
      </c>
      <c r="D401" s="212"/>
      <c r="E401" s="213">
        <f>'Skala ocen'!E34</f>
        <v>3</v>
      </c>
      <c r="F401" s="214"/>
      <c r="G401" s="96"/>
      <c r="H401" s="75"/>
      <c r="I401" s="75"/>
      <c r="J401" s="192"/>
      <c r="K401" s="193"/>
      <c r="L401" s="193"/>
      <c r="M401" s="193"/>
      <c r="N401" s="193"/>
      <c r="O401" s="193"/>
      <c r="P401" s="193"/>
      <c r="Q401" s="193"/>
      <c r="R401" s="193"/>
      <c r="S401" s="193"/>
      <c r="T401" s="193"/>
      <c r="U401" s="193"/>
      <c r="V401" s="194"/>
    </row>
    <row r="402" spans="1:22" ht="15">
      <c r="A402" s="97"/>
      <c r="B402" s="103" t="str">
        <f>'Skala ocen'!B35</f>
        <v>9 - 11</v>
      </c>
      <c r="C402" s="212" t="str">
        <f>'Skala ocen'!D35</f>
        <v>wysoka</v>
      </c>
      <c r="D402" s="212"/>
      <c r="E402" s="213">
        <f>'Skala ocen'!E35</f>
        <v>4</v>
      </c>
      <c r="F402" s="214"/>
      <c r="G402" s="96"/>
      <c r="H402" s="75"/>
      <c r="I402" s="75"/>
      <c r="J402" s="192"/>
      <c r="K402" s="193"/>
      <c r="L402" s="193"/>
      <c r="M402" s="193"/>
      <c r="N402" s="193"/>
      <c r="O402" s="193"/>
      <c r="P402" s="193"/>
      <c r="Q402" s="193"/>
      <c r="R402" s="193"/>
      <c r="S402" s="193"/>
      <c r="T402" s="193"/>
      <c r="U402" s="193"/>
      <c r="V402" s="194"/>
    </row>
    <row r="403" spans="1:22" ht="15">
      <c r="A403" s="97"/>
      <c r="B403" s="103" t="str">
        <f>'Skala ocen'!B36</f>
        <v>&gt; 11</v>
      </c>
      <c r="C403" s="212" t="str">
        <f>'Skala ocen'!D36</f>
        <v>bardzo wysoka</v>
      </c>
      <c r="D403" s="212"/>
      <c r="E403" s="213">
        <f>'Skala ocen'!E36</f>
        <v>5</v>
      </c>
      <c r="F403" s="214"/>
      <c r="G403" s="96"/>
      <c r="H403" s="75"/>
      <c r="I403" s="75"/>
      <c r="J403" s="192"/>
      <c r="K403" s="193"/>
      <c r="L403" s="193"/>
      <c r="M403" s="193"/>
      <c r="N403" s="193"/>
      <c r="O403" s="193"/>
      <c r="P403" s="193"/>
      <c r="Q403" s="193"/>
      <c r="R403" s="193"/>
      <c r="S403" s="193"/>
      <c r="T403" s="193"/>
      <c r="U403" s="193"/>
      <c r="V403" s="194"/>
    </row>
    <row r="404" spans="1:22" ht="15.75" customHeight="1" thickBot="1">
      <c r="A404" s="97"/>
      <c r="B404" s="95"/>
      <c r="C404" s="96"/>
      <c r="D404" s="96"/>
      <c r="E404" s="96"/>
      <c r="F404" s="96"/>
      <c r="G404" s="96"/>
      <c r="H404" s="75"/>
      <c r="I404" s="75"/>
      <c r="J404" s="192"/>
      <c r="K404" s="193"/>
      <c r="L404" s="193"/>
      <c r="M404" s="193"/>
      <c r="N404" s="193"/>
      <c r="O404" s="193"/>
      <c r="P404" s="193"/>
      <c r="Q404" s="193"/>
      <c r="R404" s="193"/>
      <c r="S404" s="193"/>
      <c r="T404" s="193"/>
      <c r="U404" s="193"/>
      <c r="V404" s="194"/>
    </row>
    <row r="405" spans="1:22" s="51" customFormat="1" ht="30" customHeight="1" thickBot="1">
      <c r="A405" s="100"/>
      <c r="B405" s="117" t="s">
        <v>57</v>
      </c>
      <c r="C405" s="115"/>
      <c r="D405" s="115"/>
      <c r="E405" s="116"/>
      <c r="F405" s="92">
        <f>'Ocena na podst. danych'!$F$26</f>
        <v>5</v>
      </c>
      <c r="G405" s="268" t="str">
        <f>'Ocena na podst. danych'!$G$26</f>
        <v>bardzo wysoka</v>
      </c>
      <c r="H405" s="268"/>
      <c r="I405" s="99"/>
      <c r="J405" s="192"/>
      <c r="K405" s="193"/>
      <c r="L405" s="193"/>
      <c r="M405" s="193"/>
      <c r="N405" s="193"/>
      <c r="O405" s="193"/>
      <c r="P405" s="193"/>
      <c r="Q405" s="193"/>
      <c r="R405" s="193"/>
      <c r="S405" s="193"/>
      <c r="T405" s="193"/>
      <c r="U405" s="193"/>
      <c r="V405" s="194"/>
    </row>
    <row r="406" spans="1:22" ht="15.75" customHeight="1">
      <c r="A406" s="97"/>
      <c r="B406" s="95"/>
      <c r="C406" s="96"/>
      <c r="D406" s="96"/>
      <c r="E406" s="96"/>
      <c r="F406" s="96"/>
      <c r="G406" s="96"/>
      <c r="H406" s="75"/>
      <c r="I406" s="75"/>
      <c r="J406" s="192"/>
      <c r="K406" s="193"/>
      <c r="L406" s="193"/>
      <c r="M406" s="193"/>
      <c r="N406" s="193"/>
      <c r="O406" s="193"/>
      <c r="P406" s="193"/>
      <c r="Q406" s="193"/>
      <c r="R406" s="193"/>
      <c r="S406" s="193"/>
      <c r="T406" s="193"/>
      <c r="U406" s="193"/>
      <c r="V406" s="194"/>
    </row>
    <row r="407" spans="1:22" ht="30" customHeight="1">
      <c r="A407" s="97"/>
      <c r="B407" s="274" t="str">
        <f>'Ocena na podst. danych'!B29</f>
        <v>KOSZT WDROŻENIA</v>
      </c>
      <c r="C407" s="275"/>
      <c r="D407" s="275"/>
      <c r="E407" s="275"/>
      <c r="F407" s="276"/>
      <c r="G407" s="96"/>
      <c r="H407" s="76"/>
      <c r="I407" s="75"/>
      <c r="J407" s="192"/>
      <c r="K407" s="193"/>
      <c r="L407" s="193"/>
      <c r="M407" s="193"/>
      <c r="N407" s="193"/>
      <c r="O407" s="193"/>
      <c r="P407" s="193"/>
      <c r="Q407" s="193"/>
      <c r="R407" s="193"/>
      <c r="S407" s="193"/>
      <c r="T407" s="193"/>
      <c r="U407" s="193"/>
      <c r="V407" s="194"/>
    </row>
    <row r="408" spans="1:22" ht="15.75" thickBot="1">
      <c r="A408" s="97"/>
      <c r="B408" s="77" t="str">
        <f>'Ocena na podst. danych'!D30</f>
        <v>Całkowity koszt wdrożenia</v>
      </c>
      <c r="C408" s="78"/>
      <c r="D408" s="78"/>
      <c r="E408" s="78"/>
      <c r="F408" s="114">
        <f>'Ocena na podst. danych'!$D$31</f>
        <v>50320000</v>
      </c>
      <c r="G408" s="96"/>
      <c r="H408" s="75"/>
      <c r="I408" s="75"/>
      <c r="J408" s="192"/>
      <c r="K408" s="193"/>
      <c r="L408" s="193"/>
      <c r="M408" s="193"/>
      <c r="N408" s="193"/>
      <c r="O408" s="193"/>
      <c r="P408" s="193"/>
      <c r="Q408" s="193"/>
      <c r="R408" s="193"/>
      <c r="S408" s="193"/>
      <c r="T408" s="193"/>
      <c r="U408" s="193"/>
      <c r="V408" s="194"/>
    </row>
    <row r="409" spans="1:22" ht="15">
      <c r="A409" s="97"/>
      <c r="B409" s="104"/>
      <c r="C409" s="79"/>
      <c r="D409" s="79"/>
      <c r="E409" s="79"/>
      <c r="F409" s="80"/>
      <c r="G409" s="96"/>
      <c r="H409" s="75"/>
      <c r="I409" s="75"/>
      <c r="J409" s="192"/>
      <c r="K409" s="193"/>
      <c r="L409" s="193"/>
      <c r="M409" s="193"/>
      <c r="N409" s="193"/>
      <c r="O409" s="193"/>
      <c r="P409" s="193"/>
      <c r="Q409" s="193"/>
      <c r="R409" s="193"/>
      <c r="S409" s="193"/>
      <c r="T409" s="193"/>
      <c r="U409" s="193"/>
      <c r="V409" s="194"/>
    </row>
    <row r="410" spans="1:22" ht="15">
      <c r="A410" s="97"/>
      <c r="B410" s="103" t="str">
        <f>'Skala ocen'!B42</f>
        <v>&gt; 250 mln PLN</v>
      </c>
      <c r="C410" s="212" t="str">
        <f>'Skala ocen'!D42</f>
        <v>bardzo wysoki</v>
      </c>
      <c r="D410" s="212"/>
      <c r="E410" s="212">
        <f>'Skala ocen'!E42</f>
        <v>1</v>
      </c>
      <c r="F410" s="212"/>
      <c r="G410" s="75"/>
      <c r="H410" s="75"/>
      <c r="I410" s="75"/>
      <c r="J410" s="192"/>
      <c r="K410" s="193"/>
      <c r="L410" s="193"/>
      <c r="M410" s="193"/>
      <c r="N410" s="193"/>
      <c r="O410" s="193"/>
      <c r="P410" s="193"/>
      <c r="Q410" s="193"/>
      <c r="R410" s="193"/>
      <c r="S410" s="193"/>
      <c r="T410" s="193"/>
      <c r="U410" s="193"/>
      <c r="V410" s="194"/>
    </row>
    <row r="411" spans="1:22" ht="15">
      <c r="A411" s="97"/>
      <c r="B411" s="103" t="str">
        <f>'Skala ocen'!B43</f>
        <v>150-250 mln PLN</v>
      </c>
      <c r="C411" s="212" t="str">
        <f>'Skala ocen'!D43</f>
        <v>wysoki</v>
      </c>
      <c r="D411" s="212"/>
      <c r="E411" s="212">
        <f>'Skala ocen'!E43</f>
        <v>2</v>
      </c>
      <c r="F411" s="212"/>
      <c r="G411" s="75"/>
      <c r="H411" s="75"/>
      <c r="I411" s="75"/>
      <c r="J411" s="192"/>
      <c r="K411" s="193"/>
      <c r="L411" s="193"/>
      <c r="M411" s="193"/>
      <c r="N411" s="193"/>
      <c r="O411" s="193"/>
      <c r="P411" s="193"/>
      <c r="Q411" s="193"/>
      <c r="R411" s="193"/>
      <c r="S411" s="193"/>
      <c r="T411" s="193"/>
      <c r="U411" s="193"/>
      <c r="V411" s="194"/>
    </row>
    <row r="412" spans="1:22" ht="15">
      <c r="A412" s="97"/>
      <c r="B412" s="103" t="str">
        <f>'Skala ocen'!B44</f>
        <v>75-150 mln PLN</v>
      </c>
      <c r="C412" s="212" t="str">
        <f>'Skala ocen'!D44</f>
        <v>średni</v>
      </c>
      <c r="D412" s="212"/>
      <c r="E412" s="212">
        <f>'Skala ocen'!E44</f>
        <v>3</v>
      </c>
      <c r="F412" s="212"/>
      <c r="G412" s="75"/>
      <c r="H412" s="75"/>
      <c r="I412" s="75"/>
      <c r="J412" s="192"/>
      <c r="K412" s="193"/>
      <c r="L412" s="193"/>
      <c r="M412" s="193"/>
      <c r="N412" s="193"/>
      <c r="O412" s="193"/>
      <c r="P412" s="193"/>
      <c r="Q412" s="193"/>
      <c r="R412" s="193"/>
      <c r="S412" s="193"/>
      <c r="T412" s="193"/>
      <c r="U412" s="193"/>
      <c r="V412" s="194"/>
    </row>
    <row r="413" spans="1:22" ht="15">
      <c r="A413" s="97"/>
      <c r="B413" s="103" t="str">
        <f>'Skala ocen'!B45</f>
        <v>10-75 mln PLN</v>
      </c>
      <c r="C413" s="212" t="str">
        <f>'Skala ocen'!D45</f>
        <v>niski</v>
      </c>
      <c r="D413" s="212"/>
      <c r="E413" s="212">
        <f>'Skala ocen'!E45</f>
        <v>4</v>
      </c>
      <c r="F413" s="212"/>
      <c r="G413" s="75"/>
      <c r="H413" s="75"/>
      <c r="I413" s="75"/>
      <c r="J413" s="192"/>
      <c r="K413" s="193"/>
      <c r="L413" s="193"/>
      <c r="M413" s="193"/>
      <c r="N413" s="193"/>
      <c r="O413" s="193"/>
      <c r="P413" s="193"/>
      <c r="Q413" s="193"/>
      <c r="R413" s="193"/>
      <c r="S413" s="193"/>
      <c r="T413" s="193"/>
      <c r="U413" s="193"/>
      <c r="V413" s="194"/>
    </row>
    <row r="414" spans="1:22" ht="15">
      <c r="A414" s="97"/>
      <c r="B414" s="103" t="str">
        <f>'Skala ocen'!B46</f>
        <v>&lt; 10 mln</v>
      </c>
      <c r="C414" s="212" t="str">
        <f>'Skala ocen'!D46</f>
        <v>bardzo niski</v>
      </c>
      <c r="D414" s="212"/>
      <c r="E414" s="212">
        <f>'Skala ocen'!E46</f>
        <v>5</v>
      </c>
      <c r="F414" s="212"/>
      <c r="G414" s="75"/>
      <c r="H414" s="75"/>
      <c r="I414" s="75"/>
      <c r="J414" s="192"/>
      <c r="K414" s="193"/>
      <c r="L414" s="193"/>
      <c r="M414" s="193"/>
      <c r="N414" s="193"/>
      <c r="O414" s="193"/>
      <c r="P414" s="193"/>
      <c r="Q414" s="193"/>
      <c r="R414" s="193"/>
      <c r="S414" s="193"/>
      <c r="T414" s="193"/>
      <c r="U414" s="193"/>
      <c r="V414" s="194"/>
    </row>
    <row r="415" spans="1:22" ht="15.75" customHeight="1" thickBot="1">
      <c r="A415" s="97"/>
      <c r="B415" s="95"/>
      <c r="C415" s="96"/>
      <c r="D415" s="96"/>
      <c r="E415" s="96"/>
      <c r="F415" s="96"/>
      <c r="G415" s="75"/>
      <c r="H415" s="75"/>
      <c r="I415" s="75"/>
      <c r="J415" s="192"/>
      <c r="K415" s="193"/>
      <c r="L415" s="193"/>
      <c r="M415" s="193"/>
      <c r="N415" s="193"/>
      <c r="O415" s="193"/>
      <c r="P415" s="193"/>
      <c r="Q415" s="193"/>
      <c r="R415" s="193"/>
      <c r="S415" s="193"/>
      <c r="T415" s="193"/>
      <c r="U415" s="193"/>
      <c r="V415" s="194"/>
    </row>
    <row r="416" spans="1:22" s="51" customFormat="1" ht="29.25" customHeight="1" thickBot="1">
      <c r="A416" s="100"/>
      <c r="B416" s="117" t="s">
        <v>58</v>
      </c>
      <c r="C416" s="115"/>
      <c r="D416" s="115"/>
      <c r="E416" s="116"/>
      <c r="F416" s="92">
        <f>'Ocena na podst. danych'!$F$29</f>
        <v>4</v>
      </c>
      <c r="G416" s="268" t="str">
        <f>'Ocena na podst. danych'!$G$29</f>
        <v>niski</v>
      </c>
      <c r="H416" s="268"/>
      <c r="I416" s="75"/>
      <c r="J416" s="192"/>
      <c r="K416" s="193"/>
      <c r="L416" s="193"/>
      <c r="M416" s="193"/>
      <c r="N416" s="193"/>
      <c r="O416" s="193"/>
      <c r="P416" s="193"/>
      <c r="Q416" s="193"/>
      <c r="R416" s="193"/>
      <c r="S416" s="193"/>
      <c r="T416" s="193"/>
      <c r="U416" s="193"/>
      <c r="V416" s="194"/>
    </row>
    <row r="417" spans="1:22" ht="15.75" customHeight="1" thickBot="1">
      <c r="A417" s="97"/>
      <c r="B417" s="95"/>
      <c r="C417" s="96"/>
      <c r="D417" s="96"/>
      <c r="E417" s="96"/>
      <c r="F417" s="96"/>
      <c r="G417" s="96"/>
      <c r="H417" s="75"/>
      <c r="I417" s="75"/>
      <c r="J417" s="192"/>
      <c r="K417" s="193"/>
      <c r="L417" s="193"/>
      <c r="M417" s="193"/>
      <c r="N417" s="193"/>
      <c r="O417" s="193"/>
      <c r="P417" s="193"/>
      <c r="Q417" s="193"/>
      <c r="R417" s="193"/>
      <c r="S417" s="193"/>
      <c r="T417" s="193"/>
      <c r="U417" s="193"/>
      <c r="V417" s="194"/>
    </row>
    <row r="418" spans="1:22" ht="33" customHeight="1" thickBot="1">
      <c r="A418" s="97"/>
      <c r="B418" s="119"/>
      <c r="C418" s="81"/>
      <c r="D418" s="271" t="s">
        <v>33</v>
      </c>
      <c r="E418" s="272"/>
      <c r="F418" s="272"/>
      <c r="G418" s="272"/>
      <c r="H418" s="273"/>
      <c r="I418" s="96"/>
      <c r="J418" s="192"/>
      <c r="K418" s="193"/>
      <c r="L418" s="193"/>
      <c r="M418" s="193"/>
      <c r="N418" s="193"/>
      <c r="O418" s="193"/>
      <c r="P418" s="193"/>
      <c r="Q418" s="193"/>
      <c r="R418" s="193"/>
      <c r="S418" s="193"/>
      <c r="T418" s="193"/>
      <c r="U418" s="193"/>
      <c r="V418" s="194"/>
    </row>
    <row r="419" spans="1:22" ht="29.25" customHeight="1" thickTop="1" thickBot="1">
      <c r="A419" s="97"/>
      <c r="B419" s="118"/>
      <c r="C419" s="82"/>
      <c r="D419" s="83">
        <v>5</v>
      </c>
      <c r="E419" s="83">
        <v>4</v>
      </c>
      <c r="F419" s="83">
        <v>3</v>
      </c>
      <c r="G419" s="83">
        <v>2</v>
      </c>
      <c r="H419" s="83">
        <v>1</v>
      </c>
      <c r="I419" s="96"/>
      <c r="J419" s="127"/>
      <c r="K419" s="128"/>
      <c r="L419" s="128"/>
      <c r="M419" s="128"/>
      <c r="N419" s="128"/>
      <c r="O419" s="128"/>
      <c r="P419" s="128"/>
      <c r="Q419" s="128"/>
      <c r="R419" s="128"/>
      <c r="S419" s="128"/>
      <c r="T419" s="128"/>
      <c r="U419" s="128"/>
      <c r="V419" s="129"/>
    </row>
    <row r="420" spans="1:22" ht="23.25" customHeight="1" thickBot="1">
      <c r="A420" s="97"/>
      <c r="B420" s="263" t="s">
        <v>51</v>
      </c>
      <c r="C420" s="84">
        <v>1</v>
      </c>
      <c r="D420" s="85">
        <v>3</v>
      </c>
      <c r="E420" s="85">
        <v>3</v>
      </c>
      <c r="F420" s="86">
        <v>2</v>
      </c>
      <c r="G420" s="87">
        <v>1</v>
      </c>
      <c r="H420" s="87">
        <v>1</v>
      </c>
      <c r="I420" s="96"/>
      <c r="J420" s="127"/>
      <c r="K420" s="128"/>
      <c r="L420" s="128"/>
      <c r="M420" s="128"/>
      <c r="N420" s="128"/>
      <c r="O420" s="128"/>
      <c r="P420" s="128"/>
      <c r="Q420" s="128"/>
      <c r="R420" s="128"/>
      <c r="S420" s="128"/>
      <c r="T420" s="128"/>
      <c r="U420" s="128"/>
      <c r="V420" s="129"/>
    </row>
    <row r="421" spans="1:22" ht="23.25" customHeight="1" thickBot="1">
      <c r="A421" s="97"/>
      <c r="B421" s="264"/>
      <c r="C421" s="84">
        <v>2</v>
      </c>
      <c r="D421" s="85">
        <v>3</v>
      </c>
      <c r="E421" s="85">
        <v>3</v>
      </c>
      <c r="F421" s="85">
        <v>3</v>
      </c>
      <c r="G421" s="86">
        <v>2</v>
      </c>
      <c r="H421" s="87">
        <v>1</v>
      </c>
      <c r="I421" s="96"/>
      <c r="J421" s="127"/>
      <c r="K421" s="128"/>
      <c r="L421" s="128"/>
      <c r="M421" s="128"/>
      <c r="N421" s="128"/>
      <c r="O421" s="128"/>
      <c r="P421" s="128"/>
      <c r="Q421" s="128"/>
      <c r="R421" s="128"/>
      <c r="S421" s="128"/>
      <c r="T421" s="128"/>
      <c r="U421" s="128"/>
      <c r="V421" s="129"/>
    </row>
    <row r="422" spans="1:22" ht="23.25" customHeight="1" thickBot="1">
      <c r="A422" s="97"/>
      <c r="B422" s="264"/>
      <c r="C422" s="84">
        <v>3</v>
      </c>
      <c r="D422" s="88">
        <v>4</v>
      </c>
      <c r="E422" s="88">
        <v>4</v>
      </c>
      <c r="F422" s="85">
        <v>3</v>
      </c>
      <c r="G422" s="86">
        <v>2</v>
      </c>
      <c r="H422" s="86">
        <v>2</v>
      </c>
      <c r="I422" s="96"/>
      <c r="J422" s="127"/>
      <c r="K422" s="128"/>
      <c r="L422" s="128"/>
      <c r="M422" s="128"/>
      <c r="N422" s="128"/>
      <c r="O422" s="128"/>
      <c r="P422" s="128"/>
      <c r="Q422" s="128"/>
      <c r="R422" s="128"/>
      <c r="S422" s="128"/>
      <c r="T422" s="128"/>
      <c r="U422" s="128"/>
      <c r="V422" s="129"/>
    </row>
    <row r="423" spans="1:22" ht="23.25" customHeight="1" thickBot="1">
      <c r="A423" s="97"/>
      <c r="B423" s="264"/>
      <c r="C423" s="84">
        <v>4</v>
      </c>
      <c r="D423" s="93">
        <v>5</v>
      </c>
      <c r="E423" s="88">
        <v>4</v>
      </c>
      <c r="F423" s="85">
        <v>3</v>
      </c>
      <c r="G423" s="85">
        <v>3</v>
      </c>
      <c r="H423" s="85">
        <v>3</v>
      </c>
      <c r="I423" s="96"/>
      <c r="J423" s="127"/>
      <c r="K423" s="128"/>
      <c r="L423" s="128"/>
      <c r="M423" s="128"/>
      <c r="N423" s="128"/>
      <c r="O423" s="128"/>
      <c r="P423" s="128"/>
      <c r="Q423" s="128"/>
      <c r="R423" s="128"/>
      <c r="S423" s="128"/>
      <c r="T423" s="128"/>
      <c r="U423" s="128"/>
      <c r="V423" s="129"/>
    </row>
    <row r="424" spans="1:22" ht="23.25" customHeight="1" thickBot="1">
      <c r="A424" s="97"/>
      <c r="B424" s="264"/>
      <c r="C424" s="84">
        <v>5</v>
      </c>
      <c r="D424" s="93">
        <v>5</v>
      </c>
      <c r="E424" s="93">
        <v>5</v>
      </c>
      <c r="F424" s="88">
        <v>4</v>
      </c>
      <c r="G424" s="85">
        <v>3</v>
      </c>
      <c r="H424" s="85">
        <v>3</v>
      </c>
      <c r="I424" s="96"/>
      <c r="J424" s="127"/>
      <c r="K424" s="128"/>
      <c r="L424" s="128"/>
      <c r="M424" s="128"/>
      <c r="N424" s="128"/>
      <c r="O424" s="128"/>
      <c r="P424" s="128"/>
      <c r="Q424" s="128"/>
      <c r="R424" s="128"/>
      <c r="S424" s="128"/>
      <c r="T424" s="128"/>
      <c r="U424" s="128"/>
      <c r="V424" s="129"/>
    </row>
    <row r="425" spans="1:22" ht="15.75" customHeight="1" thickBot="1">
      <c r="A425" s="97"/>
      <c r="B425" s="95"/>
      <c r="C425" s="96"/>
      <c r="D425" s="96"/>
      <c r="E425" s="96"/>
      <c r="F425" s="96"/>
      <c r="G425" s="96"/>
      <c r="H425" s="96"/>
      <c r="I425" s="96"/>
      <c r="J425" s="127"/>
      <c r="K425" s="128"/>
      <c r="L425" s="128"/>
      <c r="M425" s="128"/>
      <c r="N425" s="128"/>
      <c r="O425" s="128"/>
      <c r="P425" s="128"/>
      <c r="Q425" s="128"/>
      <c r="R425" s="128"/>
      <c r="S425" s="128"/>
      <c r="T425" s="128"/>
      <c r="U425" s="128"/>
      <c r="V425" s="129"/>
    </row>
    <row r="426" spans="1:22" ht="30" customHeight="1" thickBot="1">
      <c r="A426" s="97"/>
      <c r="B426" s="265" t="str">
        <f>'OCENA KOŃCOWA'!D15</f>
        <v>OCENA OSTATECZNA</v>
      </c>
      <c r="C426" s="266"/>
      <c r="D426" s="266"/>
      <c r="E426" s="266"/>
      <c r="F426" s="267"/>
      <c r="G426" s="269">
        <f>'OCENA KOŃCOWA'!$H$15</f>
        <v>5</v>
      </c>
      <c r="H426" s="270"/>
      <c r="I426" s="96"/>
      <c r="J426" s="127"/>
      <c r="K426" s="128"/>
      <c r="L426" s="128"/>
      <c r="M426" s="128"/>
      <c r="N426" s="128"/>
      <c r="O426" s="128"/>
      <c r="P426" s="128"/>
      <c r="Q426" s="128"/>
      <c r="R426" s="128"/>
      <c r="S426" s="128"/>
      <c r="T426" s="128"/>
      <c r="U426" s="128"/>
      <c r="V426" s="129"/>
    </row>
    <row r="427" spans="1:22" ht="15.75" customHeight="1" thickBot="1">
      <c r="A427" s="97"/>
      <c r="B427" s="105"/>
      <c r="C427" s="106"/>
      <c r="D427" s="106"/>
      <c r="E427" s="106"/>
      <c r="F427" s="106"/>
      <c r="G427" s="106"/>
      <c r="H427" s="107"/>
      <c r="I427" s="107"/>
      <c r="J427" s="130"/>
      <c r="K427" s="131"/>
      <c r="L427" s="131"/>
      <c r="M427" s="131"/>
      <c r="N427" s="131"/>
      <c r="O427" s="131"/>
      <c r="P427" s="131"/>
      <c r="Q427" s="131"/>
      <c r="R427" s="131"/>
      <c r="S427" s="131"/>
      <c r="T427" s="131"/>
      <c r="U427" s="131"/>
      <c r="V427" s="132"/>
    </row>
    <row r="428" spans="1:22" ht="15">
      <c r="A428" s="97"/>
      <c r="B428" s="97"/>
      <c r="C428" s="97"/>
      <c r="D428" s="97"/>
      <c r="E428" s="97"/>
      <c r="F428" s="97"/>
      <c r="G428" s="97"/>
      <c r="H428" s="97"/>
      <c r="I428" s="97"/>
      <c r="J428" s="97"/>
      <c r="K428" s="97"/>
      <c r="L428" s="97"/>
      <c r="M428" s="97"/>
      <c r="N428" s="97"/>
      <c r="O428" s="97"/>
      <c r="P428" s="97"/>
      <c r="Q428" s="97"/>
      <c r="R428" s="97"/>
      <c r="S428" s="97"/>
      <c r="T428" s="97"/>
      <c r="U428" s="97"/>
      <c r="V428" s="97"/>
    </row>
    <row r="429" spans="1:22" ht="54" hidden="1" customHeight="1">
      <c r="A429" s="97"/>
      <c r="B429" s="303" t="s">
        <v>155</v>
      </c>
      <c r="C429" s="304"/>
      <c r="D429" s="304"/>
      <c r="E429" s="304"/>
      <c r="F429" s="304"/>
      <c r="G429" s="304"/>
      <c r="H429" s="304"/>
      <c r="I429" s="304"/>
      <c r="J429" s="304"/>
      <c r="K429" s="304"/>
      <c r="L429" s="304"/>
      <c r="M429" s="304"/>
      <c r="N429" s="304"/>
      <c r="O429" s="304"/>
      <c r="P429" s="304"/>
      <c r="Q429" s="304"/>
      <c r="R429" s="304"/>
      <c r="S429" s="304"/>
      <c r="T429" s="304"/>
      <c r="U429" s="304"/>
      <c r="V429" s="305"/>
    </row>
    <row r="430" spans="1:22" ht="12.75" hidden="1" customHeight="1">
      <c r="B430" s="95"/>
      <c r="C430" s="100"/>
      <c r="D430" s="100"/>
      <c r="E430" s="100"/>
      <c r="F430" s="100"/>
      <c r="G430" s="100"/>
      <c r="H430" s="100"/>
      <c r="I430" s="100"/>
      <c r="J430" s="100"/>
      <c r="K430" s="100"/>
      <c r="L430" s="100"/>
      <c r="M430" s="100"/>
      <c r="N430" s="100"/>
      <c r="O430" s="100"/>
      <c r="P430" s="100"/>
      <c r="Q430" s="100"/>
      <c r="R430" s="100"/>
      <c r="S430" s="100"/>
      <c r="T430" s="100"/>
      <c r="U430" s="100"/>
      <c r="V430" s="156"/>
    </row>
    <row r="431" spans="1:22" ht="12.75" hidden="1" customHeight="1">
      <c r="B431" s="160" t="s">
        <v>156</v>
      </c>
      <c r="C431" s="100"/>
      <c r="D431" s="100"/>
      <c r="E431" s="100"/>
      <c r="F431" s="100"/>
      <c r="G431" s="100"/>
      <c r="H431" s="100"/>
      <c r="I431" s="100"/>
      <c r="J431" s="100"/>
      <c r="K431" s="100"/>
      <c r="L431" s="100"/>
      <c r="M431" s="100"/>
      <c r="N431" s="100"/>
      <c r="O431" s="100"/>
      <c r="P431" s="100"/>
      <c r="Q431" s="100"/>
      <c r="R431" s="100"/>
      <c r="S431" s="100"/>
      <c r="T431" s="100"/>
      <c r="U431" s="100"/>
      <c r="V431" s="156"/>
    </row>
    <row r="432" spans="1:22" ht="21.75" hidden="1" customHeight="1" thickBot="1">
      <c r="B432" s="157" t="str">
        <f>CONCATENATE("Szacunkowe koszty opracowania o charakterze studialnym wynoszą "&amp;E14&amp;" PLN")</f>
        <v>Szacunkowe koszty opracowania o charakterze studialnym wynoszą 50320000 PLN</v>
      </c>
      <c r="C432" s="158"/>
      <c r="D432" s="158"/>
      <c r="E432" s="158"/>
      <c r="F432" s="158"/>
      <c r="G432" s="158"/>
      <c r="H432" s="158"/>
      <c r="I432" s="158"/>
      <c r="J432" s="158"/>
      <c r="K432" s="158"/>
      <c r="L432" s="158"/>
      <c r="M432" s="158"/>
      <c r="N432" s="158"/>
      <c r="O432" s="158"/>
      <c r="P432" s="158"/>
      <c r="Q432" s="158"/>
      <c r="R432" s="158"/>
      <c r="S432" s="158"/>
      <c r="T432" s="158"/>
      <c r="U432" s="158"/>
      <c r="V432" s="159"/>
    </row>
  </sheetData>
  <mergeCells count="720">
    <mergeCell ref="B13:D13"/>
    <mergeCell ref="E13:V13"/>
    <mergeCell ref="B369:D369"/>
    <mergeCell ref="E369:V369"/>
    <mergeCell ref="B370:D370"/>
    <mergeCell ref="E370:V370"/>
    <mergeCell ref="B429:V429"/>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B337:D337"/>
    <mergeCell ref="E337:V337"/>
    <mergeCell ref="B338:D338"/>
    <mergeCell ref="E338:V338"/>
    <mergeCell ref="B340:D340"/>
    <mergeCell ref="E340:V340"/>
    <mergeCell ref="B341:D341"/>
    <mergeCell ref="E341:V341"/>
    <mergeCell ref="B342:D342"/>
    <mergeCell ref="E342:V342"/>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21:D321"/>
    <mergeCell ref="E321:V321"/>
    <mergeCell ref="B322:D322"/>
    <mergeCell ref="E322:V322"/>
    <mergeCell ref="B324:D324"/>
    <mergeCell ref="E324:V324"/>
    <mergeCell ref="B325:D325"/>
    <mergeCell ref="E325:V325"/>
    <mergeCell ref="B326:D326"/>
    <mergeCell ref="E326:V326"/>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05:D305"/>
    <mergeCell ref="E305:V305"/>
    <mergeCell ref="B306:D306"/>
    <mergeCell ref="E306:V306"/>
    <mergeCell ref="B308:D308"/>
    <mergeCell ref="E308:V308"/>
    <mergeCell ref="B309:D309"/>
    <mergeCell ref="E309:V309"/>
    <mergeCell ref="B310:D310"/>
    <mergeCell ref="E310:V310"/>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289:D289"/>
    <mergeCell ref="E289:V289"/>
    <mergeCell ref="B290:D290"/>
    <mergeCell ref="E290:V290"/>
    <mergeCell ref="B292:D292"/>
    <mergeCell ref="E292:V292"/>
    <mergeCell ref="B293:D293"/>
    <mergeCell ref="E293:V293"/>
    <mergeCell ref="B294:D294"/>
    <mergeCell ref="E294:V294"/>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73:D273"/>
    <mergeCell ref="E273:V273"/>
    <mergeCell ref="B274:D274"/>
    <mergeCell ref="E274:V274"/>
    <mergeCell ref="B276:D276"/>
    <mergeCell ref="E276:V276"/>
    <mergeCell ref="B277:D277"/>
    <mergeCell ref="E277:V277"/>
    <mergeCell ref="B278:D278"/>
    <mergeCell ref="E278:V278"/>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57:D257"/>
    <mergeCell ref="E257:V257"/>
    <mergeCell ref="B258:D258"/>
    <mergeCell ref="E258:V258"/>
    <mergeCell ref="B260:D260"/>
    <mergeCell ref="E260:V260"/>
    <mergeCell ref="B261:D261"/>
    <mergeCell ref="E261:V261"/>
    <mergeCell ref="B262:D262"/>
    <mergeCell ref="E262:V262"/>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41:D241"/>
    <mergeCell ref="E241:V241"/>
    <mergeCell ref="B242:D242"/>
    <mergeCell ref="E242:V242"/>
    <mergeCell ref="B244:D244"/>
    <mergeCell ref="E244:V244"/>
    <mergeCell ref="B245:D245"/>
    <mergeCell ref="E245:V245"/>
    <mergeCell ref="B246:D246"/>
    <mergeCell ref="E246:V246"/>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25:D225"/>
    <mergeCell ref="E225:V225"/>
    <mergeCell ref="B226:D226"/>
    <mergeCell ref="E226:V226"/>
    <mergeCell ref="B228:D228"/>
    <mergeCell ref="E228:V228"/>
    <mergeCell ref="B229:D229"/>
    <mergeCell ref="E229:V229"/>
    <mergeCell ref="B230:D230"/>
    <mergeCell ref="E230:V230"/>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K207:L207"/>
    <mergeCell ref="F208:J208"/>
    <mergeCell ref="K208:L208"/>
    <mergeCell ref="B209:D209"/>
    <mergeCell ref="E209:V209"/>
    <mergeCell ref="B210:D210"/>
    <mergeCell ref="E210:V210"/>
    <mergeCell ref="E211:V211"/>
    <mergeCell ref="B212:D212"/>
    <mergeCell ref="E212:V212"/>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79:D179"/>
    <mergeCell ref="E179:V179"/>
    <mergeCell ref="B180:D180"/>
    <mergeCell ref="E180:V180"/>
    <mergeCell ref="B181:D181"/>
    <mergeCell ref="E181:V181"/>
    <mergeCell ref="F175:J175"/>
    <mergeCell ref="K175:L175"/>
    <mergeCell ref="B176:D176"/>
    <mergeCell ref="E176:V176"/>
    <mergeCell ref="B177:D177"/>
    <mergeCell ref="E177:V177"/>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60:D160"/>
    <mergeCell ref="E160:V160"/>
    <mergeCell ref="B161:D161"/>
    <mergeCell ref="E161:V161"/>
    <mergeCell ref="B163:D163"/>
    <mergeCell ref="E163:V163"/>
    <mergeCell ref="F157:J157"/>
    <mergeCell ref="K157:L157"/>
    <mergeCell ref="F158:J158"/>
    <mergeCell ref="K158:L158"/>
    <mergeCell ref="F159:J159"/>
    <mergeCell ref="K159:L15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F140:J140"/>
    <mergeCell ref="K140:L140"/>
    <mergeCell ref="F141:J141"/>
    <mergeCell ref="K141:L141"/>
    <mergeCell ref="B131:D131"/>
    <mergeCell ref="E131:V131"/>
    <mergeCell ref="B132:D132"/>
    <mergeCell ref="E132:V132"/>
    <mergeCell ref="B133:D133"/>
    <mergeCell ref="E133:V133"/>
    <mergeCell ref="B128:D128"/>
    <mergeCell ref="E128:V128"/>
    <mergeCell ref="B129:D129"/>
    <mergeCell ref="E129:V129"/>
    <mergeCell ref="F124:J124"/>
    <mergeCell ref="K124:L124"/>
    <mergeCell ref="F125:J125"/>
    <mergeCell ref="K125:L125"/>
    <mergeCell ref="F126:J126"/>
    <mergeCell ref="K126:L126"/>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F92:J92"/>
    <mergeCell ref="K92:L92"/>
    <mergeCell ref="F93:J93"/>
    <mergeCell ref="K93:L93"/>
    <mergeCell ref="B83:D83"/>
    <mergeCell ref="E83:V83"/>
    <mergeCell ref="B84:D84"/>
    <mergeCell ref="E84:V84"/>
    <mergeCell ref="B85:D85"/>
    <mergeCell ref="E85:V85"/>
    <mergeCell ref="B80:D80"/>
    <mergeCell ref="E80:V80"/>
    <mergeCell ref="B81:D81"/>
    <mergeCell ref="E81:V81"/>
    <mergeCell ref="F76:J76"/>
    <mergeCell ref="K76:L76"/>
    <mergeCell ref="F77:J77"/>
    <mergeCell ref="K77:L77"/>
    <mergeCell ref="F78:J78"/>
    <mergeCell ref="K78:L78"/>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64:D64"/>
    <mergeCell ref="E64:V64"/>
    <mergeCell ref="B65:D65"/>
    <mergeCell ref="E65:V65"/>
    <mergeCell ref="B67:D67"/>
    <mergeCell ref="E67:V67"/>
    <mergeCell ref="F61:J61"/>
    <mergeCell ref="K61:L61"/>
    <mergeCell ref="F62:J62"/>
    <mergeCell ref="K62:L62"/>
    <mergeCell ref="F63:J63"/>
    <mergeCell ref="K63:L63"/>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K40:L40"/>
    <mergeCell ref="F41:J41"/>
    <mergeCell ref="K41:L41"/>
    <mergeCell ref="F42:J42"/>
    <mergeCell ref="K42:L42"/>
    <mergeCell ref="F43:J43"/>
    <mergeCell ref="K43:L43"/>
    <mergeCell ref="F45:J45"/>
    <mergeCell ref="K45:L45"/>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E38:V38"/>
    <mergeCell ref="F39:J39"/>
    <mergeCell ref="K39:L39"/>
    <mergeCell ref="F40:J40"/>
    <mergeCell ref="B420:B424"/>
    <mergeCell ref="B426:F426"/>
    <mergeCell ref="G416:H416"/>
    <mergeCell ref="E414:F414"/>
    <mergeCell ref="G426:H426"/>
    <mergeCell ref="C399:D399"/>
    <mergeCell ref="C400:D400"/>
    <mergeCell ref="E399:F399"/>
    <mergeCell ref="E400:F400"/>
    <mergeCell ref="E401:F401"/>
    <mergeCell ref="E402:F402"/>
    <mergeCell ref="E410:F410"/>
    <mergeCell ref="E411:F411"/>
    <mergeCell ref="E412:F412"/>
    <mergeCell ref="E413:F413"/>
    <mergeCell ref="D418:H418"/>
    <mergeCell ref="C410:D410"/>
    <mergeCell ref="C411:D411"/>
    <mergeCell ref="C412:D412"/>
    <mergeCell ref="C413:D413"/>
    <mergeCell ref="C414:D414"/>
    <mergeCell ref="G405:H405"/>
    <mergeCell ref="B407:F407"/>
    <mergeCell ref="C401:D401"/>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J375:V418"/>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379:G379"/>
    <mergeCell ref="C402:D402"/>
    <mergeCell ref="C403:D403"/>
    <mergeCell ref="E403:F403"/>
    <mergeCell ref="B35:D35"/>
    <mergeCell ref="E35:V35"/>
    <mergeCell ref="B36:D36"/>
    <mergeCell ref="E36:V36"/>
  </mergeCells>
  <conditionalFormatting sqref="E410:E414">
    <cfRule type="colorScale" priority="22">
      <colorScale>
        <cfvo type="min" val="0"/>
        <cfvo type="percentile" val="50"/>
        <cfvo type="max" val="0"/>
        <color rgb="FFF8696B"/>
        <color rgb="FFFFEB84"/>
        <color rgb="FF63BE7B"/>
      </colorScale>
    </cfRule>
  </conditionalFormatting>
  <conditionalFormatting sqref="E412">
    <cfRule type="colorScale" priority="21">
      <colorScale>
        <cfvo type="min" val="0"/>
        <cfvo type="percentile" val="50"/>
        <cfvo type="max" val="0"/>
        <color rgb="FFF8696B"/>
        <color rgb="FFFFEB84"/>
        <color rgb="FF63BE7B"/>
      </colorScale>
    </cfRule>
  </conditionalFormatting>
  <conditionalFormatting sqref="E414">
    <cfRule type="colorScale" priority="18">
      <colorScale>
        <cfvo type="min" val="0"/>
        <cfvo type="percentile" val="50"/>
        <cfvo type="max" val="0"/>
        <color rgb="FFF8696B"/>
        <color rgb="FFFFEB84"/>
        <color rgb="FF63BE7B"/>
      </colorScale>
    </cfRule>
  </conditionalFormatting>
  <conditionalFormatting sqref="E399:E403">
    <cfRule type="colorScale" priority="16">
      <colorScale>
        <cfvo type="min" val="0"/>
        <cfvo type="percentile" val="50"/>
        <cfvo type="max" val="0"/>
        <color rgb="FFF8696B"/>
        <color rgb="FFFFEB84"/>
        <color rgb="FF63BE7B"/>
      </colorScale>
    </cfRule>
  </conditionalFormatting>
  <conditionalFormatting sqref="E401">
    <cfRule type="colorScale" priority="11">
      <colorScale>
        <cfvo type="min" val="0"/>
        <cfvo type="percentile" val="50"/>
        <cfvo type="max" val="0"/>
        <color rgb="FFF8696B"/>
        <color rgb="FFFFEB84"/>
        <color rgb="FF63BE7B"/>
      </colorScale>
    </cfRule>
  </conditionalFormatting>
  <conditionalFormatting sqref="E403">
    <cfRule type="colorScale" priority="8">
      <colorScale>
        <cfvo type="min" val="0"/>
        <cfvo type="percentile" val="50"/>
        <cfvo type="max" val="0"/>
        <color rgb="FFF8696B"/>
        <color rgb="FFFFEB84"/>
        <color rgb="FF63BE7B"/>
      </colorScale>
    </cfRule>
  </conditionalFormatting>
  <conditionalFormatting sqref="E400:E403">
    <cfRule type="colorScale" priority="6">
      <colorScale>
        <cfvo type="min" val="0"/>
        <cfvo type="percentile" val="50"/>
        <cfvo type="max" val="0"/>
        <color rgb="FFF8696B"/>
        <color rgb="FFFFEB84"/>
        <color rgb="FF63BE7B"/>
      </colorScale>
    </cfRule>
  </conditionalFormatting>
  <conditionalFormatting sqref="E399:F403">
    <cfRule type="colorScale" priority="2">
      <colorScale>
        <cfvo type="min" val="0"/>
        <cfvo type="percentile" val="50"/>
        <cfvo type="max" val="0"/>
        <color rgb="FFF8696B"/>
        <color rgb="FFFFEB84"/>
        <color rgb="FF63BE7B"/>
      </colorScale>
    </cfRule>
  </conditionalFormatting>
  <conditionalFormatting sqref="E410:F414">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8" scale="45" orientation="portrait" r:id="rId1"/>
  <rowBreaks count="1" manualBreakCount="1">
    <brk id="371"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p200391</cp:lastModifiedBy>
  <cp:lastPrinted>2016-03-07T17:19:49Z</cp:lastPrinted>
  <dcterms:created xsi:type="dcterms:W3CDTF">2016-02-04T08:56:01Z</dcterms:created>
  <dcterms:modified xsi:type="dcterms:W3CDTF">2016-03-07T17:19:53Z</dcterms:modified>
</cp:coreProperties>
</file>