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75" windowWidth="18240" windowHeight="1131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s>
  <definedNames>
    <definedName name="_xlnm.Print_Area" localSheetId="3">Passport!$B$2:$V$427</definedName>
  </definedNames>
  <calcPr calcId="125725"/>
</workbook>
</file>

<file path=xl/calcChain.xml><?xml version="1.0" encoding="utf-8"?>
<calcChain xmlns="http://schemas.openxmlformats.org/spreadsheetml/2006/main">
  <c r="G29" i="1"/>
  <c r="G26"/>
  <c r="F26"/>
  <c r="C1" l="1"/>
  <c r="M7" i="4" s="1"/>
  <c r="A10" i="1" l="1"/>
  <c r="F7"/>
  <c r="F20"/>
  <c r="E14" i="4"/>
  <c r="B432" s="1"/>
  <c r="C2" i="1"/>
  <c r="F15"/>
  <c r="A18" i="4"/>
  <c r="F11" i="1"/>
  <c r="E5" i="4"/>
  <c r="B426"/>
  <c r="C414"/>
  <c r="C413"/>
  <c r="C412"/>
  <c r="C411"/>
  <c r="C410"/>
  <c r="B408"/>
  <c r="B407"/>
  <c r="C403"/>
  <c r="C402"/>
  <c r="C401"/>
  <c r="C400"/>
  <c r="C399"/>
  <c r="B379"/>
  <c r="G378"/>
  <c r="G377"/>
  <c r="G376"/>
  <c r="G375"/>
  <c r="B374"/>
  <c r="G7" i="1"/>
  <c r="E257" i="4" l="1"/>
  <c r="E258"/>
  <c r="E13"/>
  <c r="E289"/>
  <c r="E96"/>
  <c r="E290"/>
  <c r="E97"/>
  <c r="C2"/>
  <c r="A195"/>
  <c r="F375"/>
  <c r="H375" s="1"/>
  <c r="F376"/>
  <c r="H376" s="1"/>
  <c r="F377"/>
  <c r="H377" s="1"/>
  <c r="F378"/>
  <c r="H378" s="1"/>
  <c r="G20" i="1" l="1"/>
  <c r="G11" l="1"/>
  <c r="B376" i="4" l="1"/>
  <c r="F23" i="1" l="1"/>
  <c r="F405" i="4" l="1"/>
  <c r="H379"/>
  <c r="G405"/>
  <c r="D31" i="1"/>
  <c r="F408" i="4" l="1"/>
  <c r="F29" i="1"/>
  <c r="F416" i="4" s="1"/>
  <c r="G416"/>
  <c r="E411"/>
  <c r="E412"/>
  <c r="E413"/>
  <c r="E414"/>
  <c r="E410"/>
  <c r="B411"/>
  <c r="B412"/>
  <c r="B413"/>
  <c r="B414"/>
  <c r="B410"/>
  <c r="E401"/>
  <c r="E402"/>
  <c r="E403"/>
  <c r="E400"/>
  <c r="E399"/>
  <c r="B400"/>
  <c r="B401"/>
  <c r="B402"/>
  <c r="B403"/>
  <c r="B399"/>
  <c r="B378"/>
  <c r="B377"/>
  <c r="B375"/>
  <c r="I13" i="3" l="1"/>
  <c r="G15" i="1" l="1"/>
  <c r="E13" i="3" l="1"/>
  <c r="H15" s="1"/>
  <c r="G426" i="4" l="1"/>
  <c r="E15" l="1"/>
  <c r="E12"/>
  <c r="E10"/>
  <c r="E9"/>
  <c r="E8"/>
  <c r="E6"/>
  <c r="E11"/>
  <c r="J409" l="1"/>
</calcChain>
</file>

<file path=xl/sharedStrings.xml><?xml version="1.0" encoding="utf-8"?>
<sst xmlns="http://schemas.openxmlformats.org/spreadsheetml/2006/main" count="868" uniqueCount="174">
  <si>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</si>
  <si>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</si>
  <si>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</si>
  <si>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</si>
  <si>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</si>
  <si>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</si>
  <si>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</si>
  <si>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</si>
  <si>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</si>
  <si>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</si>
  <si>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</si>
  <si>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</si>
  <si>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</si>
  <si>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</si>
  <si>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</si>
  <si>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</si>
  <si>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</si>
  <si>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</si>
  <si>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</si>
  <si>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</si>
  <si>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</si>
  <si>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</si>
  <si>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</si>
  <si>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</si>
  <si>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</si>
  <si>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</si>
  <si>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</si>
  <si>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</si>
  <si>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</si>
  <si>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</si>
  <si>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</si>
  <si>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</si>
  <si>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</si>
  <si>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</si>
  <si>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</si>
  <si>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</si>
  <si>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</si>
  <si>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</si>
  <si>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</si>
  <si>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</si>
  <si>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</si>
  <si>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</si>
  <si>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</si>
  <si>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</si>
  <si>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</si>
  <si>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</si>
  <si>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</si>
  <si>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</si>
  <si>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</si>
  <si>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</si>
  <si>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</si>
  <si>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</si>
  <si>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</si>
  <si>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</si>
  <si>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</si>
  <si>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</si>
  <si>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</si>
  <si>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</si>
  <si>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</si>
  <si>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</si>
  <si>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</si>
  <si>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</si>
  <si>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</si>
  <si>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</si>
  <si>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</si>
  <si>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</si>
  <si>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</si>
  <si>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</si>
  <si>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</si>
  <si>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</si>
  <si>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</si>
  <si>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</si>
  <si>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</si>
  <si>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</si>
  <si>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</si>
  <si>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</si>
  <si>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</si>
  <si>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</si>
  <si>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</si>
  <si>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</si>
  <si>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</si>
  <si>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</si>
  <si>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</si>
  <si>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</si>
  <si>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</si>
  <si>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</si>
  <si>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</si>
  <si>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</si>
  <si>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</si>
  <si>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</si>
  <si>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</si>
  <si>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</si>
  <si>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</si>
  <si>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</si>
  <si>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</si>
  <si>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</si>
  <si>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</si>
  <si>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</si>
  <si>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</si>
  <si>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</si>
  <si>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</si>
  <si>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</si>
  <si>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</si>
  <si>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</si>
  <si>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</si>
  <si>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</si>
  <si>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</si>
  <si>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</si>
  <si>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</si>
  <si>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</si>
  <si>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</si>
  <si>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</si>
  <si>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</si>
  <si>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</si>
  <si>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</si>
  <si>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</si>
  <si>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</si>
  <si>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</si>
  <si>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</si>
  <si>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</si>
  <si>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</si>
  <si>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</si>
  <si>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</si>
  <si>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</si>
  <si>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</si>
  <si>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</si>
  <si>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</si>
  <si>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</si>
  <si>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</si>
  <si>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</si>
  <si>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</si>
  <si>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</si>
  <si>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</si>
  <si>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</si>
  <si>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</si>
  <si>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</si>
  <si>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</si>
  <si>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</si>
  <si>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</si>
  <si>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</si>
  <si>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</si>
  <si>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</si>
  <si>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</si>
  <si>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</si>
  <si>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</si>
  <si>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</si>
  <si>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</si>
  <si>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</si>
  <si>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</si>
  <si>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</si>
  <si>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</si>
  <si>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</si>
  <si>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</si>
  <si>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</si>
  <si>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</si>
  <si>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kroków."&amp;" W związku z powyższym analizy kosztów i korzyści nie przeprowadzono, na tym etapie rekomenduje się jedynie wdrożenie działania o charakterze studialnym.</t>
    </r>
  </si>
  <si>
    <t>Koszty:</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</si>
  <si>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</si>
  <si>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</si>
  <si>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</si>
  <si>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</si>
  <si>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</si>
  <si>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</si>
  <si>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 xml:space="preserve">
Fosfor jest głównym pierwiastkiem limitującym produkcję pierwotną w wodach śródlądowych, a także w Bałtyku. Rolnictwo jest obok oczyszczalni komunalnych najważniejszym źródłem fosforu przedostającego się wodami śródlądowymi do Bałtyku. Inaczej niż azot, fosfor przemieszcza się z użytków rolnych do rzek przede wszystkim na drodze erozji i spływu powierzchniowego, a nie spływem podpowierzchniowym z wodami gruntowymi. Dzieje się tak dlatego, że fosforany są łatwo wiązane w kompleksie sorpcyjnym gleby, w tym szczególnie w tak zwanej frakcji spławialnej, złożonej z najdrobniejszych cząstek. W rezultacie fosfor kumuluje się w wierzchnich warstwach gleby i jedynie znikoma jego część w postaci rozpuszczonych fosforanów przenika głębiej i wędruje z wodami gruntowymi. Podczas silnych opadów lub roztopów, gdy gleba jest wysycona wodą, odpływ następuje po powierzchni ziemi. Wraz z wodą wzdłuż stoków, do wód powierzchniowych, odpływają bogate w fosfor cząstki frakcji spławialnej. Intensywność tego procesu zależy od wielu czynników, w tym nachylenia i długości stoku, rodzaju pokrywy roślinnej, udziału frakcji spławialnej w glebie i zasobności gleby w fosfor. Z jednej strony okoliczności te sprawiają, że różnice w jednostkowych stratach fosforu z użytków rolnych sięgają dwóch rzędów wielkości, a z drugiej pozwalają z dużą pewnością typować takie miejsca, w których transport fosforu do wód jest najbardziej intensywny, a potencjalne działania naprawcze - najbardziej opłacalne.
Elementami przeciwdziałającymi stratom fosforu w wyniku spływu powierzchniowego i erozji są między innymi miedze, zadrzewienia śródpolne, szpalery drzew, oczka wodne itp. Przy obecnym silnym trendzie do wzrostu powierzchni gospodarstw elementy te są narażone na likwidację, ponieważ komplikują wielkoobszarową uprawę.
Gleba trwale zadarniona jest wielokrotnie mniej podatna na wodną erozję powierzchniową niż gleba odkryta. Dlatego potencjalnie bardzo efektywnym sposobem ochrony wód przed nadmiarem fosforu jest tworzenie barier biogeochemicznych w postaci zadarnionych pasów odgradzających grunty orne od wód. Badania krótkoterminowe wykazują, że takie pasy są w stanie redukować eksport fosforu całkowitego nawet o ponad 90%. Mniej optymistyczne są wyniki badań długookresowych. Wiąże się to z tym, że po pewnym czasie fosfor spływający z cząstkami gleby ze stoku akumuluje się w pasie ochronnym, gdzie po pierwsze procesy biologiczne potencjalnie prowadzące do remobilizacji fosforu w postaci fosforanów są intensywniejsze niż w gruncie ornym, a po drugie przy wysokiej, w wyniku kumulacji, zawartości fosforu, silne opady, kiedy już wywołują powstanie spływu powierzchniowego w pasie ochronnym, powodują jednocześnie wzmożony eksport z bardzo bogatymi w fosfor cząstkami spławialnymi. Aby przeciwdziałać takim zagrożeniom, pasy ochronne powinny być użytkowane kośnie tak, aby z plonem traw odbierać biogeny kumulujące się w glebie.
W ramach programu zostaną wytypowane grunty orne, z których według rozpoznania polegającego na analizie szeregu czynników (topografia, skład mechaniczny gleby, zasobność gleby w fosfor itd.) do wód może trafiać przynajmniej 5 kg P/ha rocznie. Właściciele gruntów zostaną poinformowani o ich kwalifikowalności i zachęceni do udziału w programie w ramach kampanii informacyjno-promocyjnej. Z chętnymi zostaną zawarte długoterminowe umowy. Szacuje się, że przy szerokości pasa ochronnego 20 m, długości chronionego stoku 150 m i długofalowej skuteczności redukcji fosforu na poziomie 40%, każdy hektar pasów ochronnych może przynieść redukcję około 15 kg fosforu rocznie. Przy zakładanej skali programu redukcja fosforu trafiającego do wód powierzchniowych 400 - 600 ton P/rok, a fosforu trafiającego do morza 140 - 400 ton P/rok. Towarzyszyć jej może kilkakrotnie wyższa redukcja azotu (1200 - 3300 ton N/rok)</t>
  </si>
  <si>
    <t>KRYTERIUM 2 Liczba cech GES</t>
  </si>
  <si>
    <t>1 cecha</t>
  </si>
  <si>
    <t>2-3 cechy</t>
  </si>
  <si>
    <t>4-5 cech</t>
  </si>
  <si>
    <t>powyżej 6 cech</t>
  </si>
  <si>
    <t>Liczba cech GES</t>
  </si>
  <si>
    <t>7 - 8</t>
  </si>
  <si>
    <t>8 - 9</t>
  </si>
  <si>
    <t>9 - 11</t>
  </si>
  <si>
    <t>&gt; 11</t>
  </si>
</sst>
</file>

<file path=xl/styles.xml><?xml version="1.0" encoding="utf-8"?>
<styleSheet xmlns="http://schemas.openxmlformats.org/spreadsheetml/2006/main">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medium">
        <color theme="3" tint="-0.24994659260841701"/>
      </left>
      <right/>
      <top/>
      <bottom style="medium">
        <color auto="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01">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3"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4" xfId="0" applyFont="1" applyBorder="1" applyAlignment="1">
      <alignment horizontal="center" vertical="center"/>
    </xf>
    <xf numFmtId="0" fontId="14" fillId="0" borderId="86" xfId="0" applyFont="1" applyBorder="1" applyAlignment="1">
      <alignment horizontal="left" vertical="center"/>
    </xf>
    <xf numFmtId="0" fontId="27" fillId="10" borderId="1" xfId="0" applyFont="1" applyFill="1" applyBorder="1" applyAlignment="1">
      <alignment horizontal="center" vertical="center" wrapText="1"/>
    </xf>
    <xf numFmtId="3" fontId="30" fillId="0" borderId="87" xfId="0" applyNumberFormat="1" applyFont="1" applyBorder="1" applyAlignment="1">
      <alignment horizontal="center" vertical="center"/>
    </xf>
    <xf numFmtId="0" fontId="31" fillId="15" borderId="88" xfId="0" applyFont="1" applyFill="1" applyBorder="1" applyAlignment="1">
      <alignment vertical="center"/>
    </xf>
    <xf numFmtId="0" fontId="31" fillId="15" borderId="76" xfId="0" applyFont="1" applyFill="1" applyBorder="1" applyAlignment="1">
      <alignment vertical="center"/>
    </xf>
    <xf numFmtId="0" fontId="31" fillId="15" borderId="92" xfId="0" applyFont="1" applyFill="1" applyBorder="1" applyAlignment="1">
      <alignment vertical="center"/>
    </xf>
    <xf numFmtId="0" fontId="29" fillId="0" borderId="93"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3" xfId="0" applyFont="1" applyBorder="1" applyAlignment="1">
      <alignment horizontal="right" vertical="center"/>
    </xf>
    <xf numFmtId="0" fontId="14" fillId="0" borderId="84"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15" fillId="0" borderId="21" xfId="0" applyFont="1" applyBorder="1" applyAlignment="1">
      <alignment vertical="center"/>
    </xf>
    <xf numFmtId="0" fontId="15" fillId="0" borderId="22" xfId="0" applyFont="1" applyBorder="1" applyAlignment="1">
      <alignment vertical="center"/>
    </xf>
    <xf numFmtId="0" fontId="15" fillId="0" borderId="23" xfId="0" applyFont="1" applyBorder="1" applyAlignment="1">
      <alignment vertical="center"/>
    </xf>
    <xf numFmtId="0" fontId="23" fillId="0" borderId="27" xfId="0" applyFont="1" applyBorder="1" applyAlignment="1">
      <alignment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49" fontId="0" fillId="0" borderId="2" xfId="0" applyNumberFormat="1" applyBorder="1" applyAlignment="1">
      <alignment horizontal="center"/>
    </xf>
    <xf numFmtId="49" fontId="0" fillId="0" borderId="4" xfId="0" applyNumberFormat="1" applyBorder="1" applyAlignment="1">
      <alignment horizontal="center"/>
    </xf>
    <xf numFmtId="0" fontId="2" fillId="10" borderId="25" xfId="0" applyFont="1" applyFill="1" applyBorder="1" applyAlignment="1">
      <alignment horizontal="left"/>
    </xf>
    <xf numFmtId="0" fontId="0" fillId="0" borderId="2" xfId="0" applyBorder="1" applyAlignment="1">
      <alignment horizontal="center"/>
    </xf>
    <xf numFmtId="0" fontId="0" fillId="0" borderId="4" xfId="0" applyBorder="1" applyAlignment="1">
      <alignment horizontal="center"/>
    </xf>
    <xf numFmtId="16" fontId="0" fillId="0" borderId="2" xfId="0" applyNumberFormat="1" applyBorder="1" applyAlignment="1">
      <alignment horizontal="center"/>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17" fillId="0" borderId="0" xfId="0" applyFont="1" applyBorder="1" applyAlignment="1"/>
    <xf numFmtId="0" fontId="0" fillId="0" borderId="0" xfId="0" applyBorder="1" applyAlignment="1"/>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34" fillId="0" borderId="65" xfId="0" applyFont="1" applyBorder="1" applyAlignment="1">
      <alignment horizontal="left" vertical="top"/>
    </xf>
    <xf numFmtId="0" fontId="36" fillId="0" borderId="41" xfId="0" applyFont="1" applyBorder="1" applyAlignment="1">
      <alignment horizontal="left" vertical="top"/>
    </xf>
    <xf numFmtId="0" fontId="34" fillId="0" borderId="6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0" fontId="36" fillId="0" borderId="70" xfId="0" applyFont="1" applyBorder="1" applyAlignment="1">
      <alignment horizontal="left" vertical="top"/>
    </xf>
    <xf numFmtId="0" fontId="20" fillId="11" borderId="61" xfId="0" applyFont="1" applyFill="1" applyBorder="1" applyAlignment="1">
      <alignment vertical="center" wrapText="1"/>
    </xf>
    <xf numFmtId="0" fontId="0" fillId="0" borderId="44" xfId="0" applyBorder="1" applyAlignment="1"/>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100" xfId="0" applyFont="1" applyBorder="1" applyAlignment="1">
      <alignment horizontal="left" vertical="top" wrapText="1"/>
    </xf>
    <xf numFmtId="0" fontId="17" fillId="0" borderId="42"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0" fontId="23" fillId="0" borderId="39" xfId="0" applyFont="1" applyBorder="1" applyAlignment="1">
      <alignment vertical="top" wrapText="1"/>
    </xf>
    <xf numFmtId="0" fontId="0" fillId="0" borderId="40" xfId="0" applyBorder="1" applyAlignment="1"/>
    <xf numFmtId="0" fontId="23" fillId="0" borderId="49" xfId="0" applyFont="1" applyBorder="1" applyAlignment="1">
      <alignment vertical="top" wrapText="1"/>
    </xf>
    <xf numFmtId="0" fontId="0" fillId="0" borderId="50" xfId="0" applyBorder="1" applyAlignment="1"/>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3" fontId="17" fillId="0" borderId="42" xfId="0" applyNumberFormat="1" applyFont="1" applyBorder="1" applyAlignment="1">
      <alignment horizontal="left" vertical="top" wrapText="1"/>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75" xfId="0" applyFont="1" applyBorder="1" applyAlignment="1">
      <alignment horizontal="center" vertical="center"/>
    </xf>
    <xf numFmtId="0" fontId="0" fillId="0" borderId="1" xfId="0" applyFont="1" applyBorder="1" applyAlignment="1">
      <alignment horizontal="center"/>
    </xf>
    <xf numFmtId="0" fontId="23" fillId="0" borderId="33" xfId="0" applyFont="1" applyBorder="1" applyAlignment="1">
      <alignment horizontal="center" vertical="center"/>
    </xf>
    <xf numFmtId="0" fontId="23" fillId="0" borderId="35" xfId="0" applyFont="1" applyBorder="1" applyAlignment="1">
      <alignment horizontal="center" vertical="center"/>
    </xf>
    <xf numFmtId="0" fontId="0" fillId="0" borderId="2" xfId="0" applyFont="1" applyBorder="1" applyAlignment="1">
      <alignment horizontal="center"/>
    </xf>
    <xf numFmtId="0" fontId="0" fillId="0" borderId="4" xfId="0" applyFont="1" applyBorder="1" applyAlignment="1">
      <alignment horizontal="center"/>
    </xf>
    <xf numFmtId="0" fontId="30" fillId="0" borderId="86" xfId="0" applyFont="1" applyBorder="1" applyAlignment="1">
      <alignment horizontal="left" vertical="center"/>
    </xf>
    <xf numFmtId="0" fontId="30" fillId="0" borderId="25" xfId="0" applyFont="1" applyBorder="1" applyAlignment="1">
      <alignment horizontal="left"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7" fillId="10" borderId="91" xfId="0" applyFont="1" applyFill="1" applyBorder="1" applyAlignment="1">
      <alignment horizontal="left" vertical="center"/>
    </xf>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0" fontId="0" fillId="0" borderId="41" xfId="0" applyFont="1" applyBorder="1" applyAlignment="1">
      <alignment horizontal="left" vertical="top"/>
    </xf>
    <xf numFmtId="0" fontId="0" fillId="0" borderId="56" xfId="0" applyFont="1" applyBorder="1" applyAlignment="1">
      <alignment horizontal="left" vertical="top"/>
    </xf>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5" xfId="0" applyFont="1" applyFill="1" applyBorder="1" applyAlignment="1">
      <alignment horizontal="left" vertical="center"/>
    </xf>
    <xf numFmtId="0" fontId="27" fillId="10" borderId="3" xfId="0" applyFont="1" applyFill="1" applyBorder="1" applyAlignment="1">
      <alignment horizontal="left" vertical="center"/>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Fill="1" applyBorder="1" applyAlignment="1">
      <alignment horizontal="left" vertical="top"/>
    </xf>
    <xf numFmtId="0" fontId="36" fillId="0" borderId="94" xfId="0" applyFont="1" applyFill="1" applyBorder="1" applyAlignment="1">
      <alignment horizontal="left" vertical="top"/>
    </xf>
    <xf numFmtId="0" fontId="17" fillId="0" borderId="95" xfId="0" applyFont="1" applyBorder="1" applyAlignment="1">
      <alignment horizontal="left" vertical="top" wrapText="1"/>
    </xf>
    <xf numFmtId="0" fontId="0" fillId="0" borderId="95"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4" xfId="0" applyFont="1" applyFill="1" applyBorder="1" applyAlignment="1">
      <alignment horizontal="left" vertical="top"/>
    </xf>
    <xf numFmtId="0" fontId="36" fillId="16" borderId="96" xfId="0" applyFont="1" applyFill="1" applyBorder="1" applyAlignment="1">
      <alignment horizontal="left" vertical="top"/>
    </xf>
    <xf numFmtId="0" fontId="0" fillId="0" borderId="97" xfId="0" applyBorder="1" applyAlignment="1">
      <alignment horizontal="left" vertical="top"/>
    </xf>
    <xf numFmtId="0" fontId="36" fillId="16" borderId="98" xfId="0" applyFont="1" applyFill="1" applyBorder="1" applyAlignment="1">
      <alignment horizontal="left" vertical="top"/>
    </xf>
    <xf numFmtId="0" fontId="0" fillId="0" borderId="99" xfId="0" applyBorder="1" applyAlignment="1">
      <alignment horizontal="left" vertical="top"/>
    </xf>
    <xf numFmtId="0" fontId="14" fillId="0" borderId="29" xfId="0" applyFont="1" applyBorder="1" applyAlignment="1">
      <alignment horizontal="left" vertical="top" wrapText="1"/>
    </xf>
    <xf numFmtId="0" fontId="14" fillId="0" borderId="30" xfId="0" applyFont="1" applyBorder="1" applyAlignment="1">
      <alignment horizontal="left" vertical="top" wrapText="1"/>
    </xf>
    <xf numFmtId="0" fontId="14" fillId="0" borderId="77" xfId="0" applyFont="1" applyBorder="1" applyAlignment="1">
      <alignment horizontal="left" vertical="top" wrapText="1"/>
    </xf>
    <xf numFmtId="0" fontId="14" fillId="0" borderId="31" xfId="0" applyFont="1" applyBorder="1" applyAlignment="1">
      <alignment horizontal="left" vertical="top" wrapText="1"/>
    </xf>
    <xf numFmtId="0" fontId="14" fillId="0" borderId="0" xfId="0" applyFont="1" applyBorder="1" applyAlignment="1">
      <alignment horizontal="left" vertical="top" wrapText="1"/>
    </xf>
    <xf numFmtId="0" fontId="14" fillId="0" borderId="28" xfId="0" applyFont="1" applyBorder="1" applyAlignment="1">
      <alignment horizontal="left" vertical="top" wrapText="1"/>
    </xf>
    <xf numFmtId="0" fontId="14" fillId="0" borderId="82" xfId="0" applyFont="1" applyBorder="1" applyAlignment="1">
      <alignment horizontal="left" vertical="top" wrapText="1"/>
    </xf>
    <xf numFmtId="0" fontId="14" fillId="0" borderId="22" xfId="0" applyFont="1" applyBorder="1" applyAlignment="1">
      <alignment horizontal="left" vertical="top" wrapText="1"/>
    </xf>
    <xf numFmtId="0" fontId="14" fillId="0" borderId="23" xfId="0" applyFont="1" applyBorder="1" applyAlignment="1">
      <alignment horizontal="left" vertical="top" wrapText="1"/>
    </xf>
    <xf numFmtId="0" fontId="15" fillId="0" borderId="18" xfId="0" applyFont="1" applyBorder="1" applyAlignment="1">
      <alignment horizontal="left" vertical="center" wrapText="1"/>
    </xf>
    <xf numFmtId="0" fontId="15" fillId="0" borderId="19" xfId="0" applyFont="1" applyBorder="1" applyAlignment="1">
      <alignment horizontal="left" vertical="center" wrapText="1"/>
    </xf>
    <xf numFmtId="0" fontId="15" fillId="0" borderId="20" xfId="0" applyFont="1" applyBorder="1" applyAlignment="1">
      <alignment horizontal="left" vertical="center" wrapText="1"/>
    </xf>
  </cellXfs>
  <cellStyles count="2">
    <cellStyle name="Normalny" xfId="0" builtinId="0"/>
    <cellStyle name="Procentowy" xfId="1"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pl-PL"/>
  <c:chart>
    <c:plotArea>
      <c:layout/>
      <c:barChart>
        <c:barDir val="col"/>
        <c:grouping val="clustered"/>
        <c:ser>
          <c:idx val="0"/>
          <c:order val="0"/>
          <c:spPr>
            <a:solidFill>
              <a:schemeClr val="tx2">
                <a:lumMod val="60000"/>
                <a:lumOff val="40000"/>
              </a:schemeClr>
            </a:solidFill>
          </c:spPr>
          <c:dPt>
            <c:idx val="3"/>
            <c:spPr>
              <a:solidFill>
                <a:schemeClr val="tx2">
                  <a:lumMod val="60000"/>
                  <a:lumOff val="40000"/>
                </a:schemeClr>
              </a:solidFill>
              <a:ln>
                <a:solidFill>
                  <a:schemeClr val="tx2">
                    <a:lumMod val="60000"/>
                    <a:lumOff val="40000"/>
                  </a:schemeClr>
                </a:solidFill>
              </a:ln>
            </c:spPr>
          </c:dPt>
          <c:dPt>
            <c:idx val="4"/>
            <c:spPr>
              <a:solidFill>
                <a:schemeClr val="bg1">
                  <a:lumMod val="50000"/>
                </a:schemeClr>
              </a:solidFill>
              <a:ln>
                <a:solidFill>
                  <a:schemeClr val="bg1">
                    <a:lumMod val="50000"/>
                  </a:schemeClr>
                </a:solidFill>
              </a:ln>
            </c:spPr>
          </c:dPt>
          <c:dLbls>
            <c:spPr>
              <a:noFill/>
              <a:ln>
                <a:noFill/>
              </a:ln>
              <a:effectLst/>
            </c:spPr>
            <c:showVal val="1"/>
            <c:extLst>
              <c:ext xmlns:c15="http://schemas.microsoft.com/office/drawing/2012/chart" uri="{CE6537A1-D6FC-4f65-9D91-7224C49458BB}">
                <c15:showLeaderLines val="0"/>
              </c:ext>
            </c:extLst>
          </c:dLbls>
          <c:cat>
            <c:strRef>
              <c:f>Passport!$B$375:$B$379</c:f>
              <c:strCache>
                <c:ptCount val="5"/>
                <c:pt idx="0">
                  <c:v>KRYTERIUM 1 Redukcja presji</c:v>
                </c:pt>
                <c:pt idx="1">
                  <c:v>KRYTERIUM 2 Liczba cech GES</c:v>
                </c:pt>
                <c:pt idx="2">
                  <c:v>KRYTERIUM 3 Zasięg geograficzny</c:v>
                </c:pt>
                <c:pt idx="3">
                  <c:v>KRYTERIUM 4 Czas osiągnięcia celu</c:v>
                </c:pt>
                <c:pt idx="4">
                  <c:v>OCENA NA PODSTAWIE KRYTERIÓW</c:v>
                </c:pt>
              </c:strCache>
            </c:strRef>
          </c:cat>
          <c:val>
            <c:numRef>
              <c:f>Passport!$H$375:$H$379</c:f>
              <c:numCache>
                <c:formatCode>General</c:formatCode>
                <c:ptCount val="5"/>
                <c:pt idx="0">
                  <c:v>4</c:v>
                </c:pt>
                <c:pt idx="1">
                  <c:v>3</c:v>
                </c:pt>
                <c:pt idx="2">
                  <c:v>4</c:v>
                </c:pt>
                <c:pt idx="3">
                  <c:v>0.5</c:v>
                </c:pt>
                <c:pt idx="4">
                  <c:v>11.5</c:v>
                </c:pt>
              </c:numCache>
            </c:numRef>
          </c:val>
        </c:ser>
        <c:axId val="57731712"/>
        <c:axId val="62567936"/>
      </c:barChart>
      <c:catAx>
        <c:axId val="57731712"/>
        <c:scaling>
          <c:orientation val="minMax"/>
        </c:scaling>
        <c:axPos val="b"/>
        <c:numFmt formatCode="General" sourceLinked="0"/>
        <c:tickLblPos val="nextTo"/>
        <c:txPr>
          <a:bodyPr/>
          <a:lstStyle/>
          <a:p>
            <a:pPr>
              <a:defRPr sz="1200" b="1" baseline="0"/>
            </a:pPr>
            <a:endParaRPr lang="pl-PL"/>
          </a:p>
        </c:txPr>
        <c:crossAx val="62567936"/>
        <c:crosses val="autoZero"/>
        <c:auto val="1"/>
        <c:lblAlgn val="ctr"/>
        <c:lblOffset val="100"/>
      </c:catAx>
      <c:valAx>
        <c:axId val="62567936"/>
        <c:scaling>
          <c:orientation val="minMax"/>
          <c:max val="13"/>
          <c:min val="0"/>
        </c:scaling>
        <c:axPos val="l"/>
        <c:majorGridlines>
          <c:spPr>
            <a:ln w="0"/>
          </c:spPr>
        </c:majorGridlines>
        <c:numFmt formatCode="General" sourceLinked="1"/>
        <c:tickLblPos val="nextTo"/>
        <c:crossAx val="57731712"/>
        <c:crosses val="autoZero"/>
        <c:crossBetween val="between"/>
        <c:majorUnit val="1"/>
      </c:valAx>
    </c:plotArea>
    <c:plotVisOnly val="1"/>
    <c:dispBlanksAs val="gap"/>
  </c:chart>
  <c:printSettings>
    <c:headerFooter/>
    <c:pageMargins b="0.75000000000000333" l="0.70000000000000062" r="0.70000000000000062" t="0.75000000000000333"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460375</xdr:colOff>
      <xdr:row>6</xdr:row>
      <xdr:rowOff>81709</xdr:rowOff>
    </xdr:from>
    <xdr:to>
      <xdr:col>9</xdr:col>
      <xdr:colOff>416381</xdr:colOff>
      <xdr:row>6</xdr:row>
      <xdr:rowOff>2614726</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5492750" y="2351834"/>
          <a:ext cx="3639006" cy="253301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Tabela_zbiorcza_CBA_PL.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ustanowienie procedur ratowania zwierząt zaolejonych.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 xml:space="preserve">Analizy/Opracowanie planów działań
</v>
          </cell>
          <cell r="Z2" t="str">
            <v>Do 2016 r.</v>
          </cell>
          <cell r="AA2" t="str">
            <v xml:space="preserve">Obszary morskie RP i brzeg morski
</v>
          </cell>
          <cell r="AB2" t="str">
            <v>Aktualnie w 8 podakwenach subGES</v>
          </cell>
          <cell r="AC2" t="str">
            <v xml:space="preserve">Zapewnienie ochrony dzikiej fauny w przypadku wystąpienia rozlewu olejowego na morzu i na brzegu morskim.
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zmoblizować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ropopochdne: 5,0 t; 2012 - olej hydrualiczny: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Minister właściwy ds. gospodarki morskiej</v>
          </cell>
          <cell r="AG2" t="str">
            <v>nie</v>
          </cell>
          <cell r="AH2">
            <v>300000</v>
          </cell>
          <cell r="AI2" t="str">
            <v xml:space="preserve">Koszt opracowanie planu to ok. 300 000 PLN. Informacyjnie: można szacować roczny koszt usuwania wycieków z Morza Bałtyckiego na podstawie danych za 2013r z rocznika statystycznego o ilości wycieków w tonach na Morzu Bałtyckim i średnim koszcie usuwania awarii w Estonii wynoszącym 5,8 EUR/l. </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Zbiór i przetwarzanie danych uzyskanych od rybaków w bazie danych CMR z zakresu przypadkowych połowów chronionych gatunków morskich ptaków i ssaków .</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odłowów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 .</v>
          </cell>
          <cell r="Y3" t="str">
            <v xml:space="preserve">Proponuje się modernizację systemu powiadomień SMS w ramach zbioru danych z połowów CMR MRiRW zapewnienie możliwości przekazywania danych o przypadkowym połowie w formie SMS. Można również zastosowac sposób przekazania armatorom kluczy do oznaczania gatunków ptaków w przyłowie oraz przeprowadzić kampanię informacyjną.
</v>
          </cell>
          <cell r="Z3" t="str">
            <v>Działanie coroczne</v>
          </cell>
          <cell r="AA3" t="str">
            <v>Obszary morskie RP</v>
          </cell>
          <cell r="AB3" t="str">
            <v>Aktualnie w 8 podakwenach subGES</v>
          </cell>
          <cell r="AC3" t="str">
            <v>Uzyskanie danych umożliwiających ocenę skali przypadkowego połowu gatunków chronionych podczas operacji połowowych.</v>
          </cell>
          <cell r="AF3" t="str">
            <v>Minister właściwy ds. gospodarki morskiej/ Okręgowy Inspektorat Rybołówstwa Morskiego Gdynia/Okręgowy Inspektorat Rybołówstwa Morskiego Słupsk/Okręgowy Inspektorat Rybołówstwa Morskiego Szczecin</v>
          </cell>
          <cell r="AG3" t="str">
            <v>nie</v>
          </cell>
          <cell r="AH3">
            <v>48979</v>
          </cell>
          <cell r="AI3" t="str">
            <v xml:space="preserve">Koszt modernizacji systemu powiadomień SMS w ramach zbioru danych  z połowów CMR MRiRW - 40 000 PLN, koszt powielenia kluczy do oznaczania ptaków w przyłowie - 8979 PLN.
</v>
          </cell>
          <cell r="AK3" t="str">
            <v>budżet państwa</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 xml:space="preserve">Badania monitoringowe populacji ryb przybrzeznych oraz analiza danych
</v>
          </cell>
          <cell r="Z4" t="str">
            <v>Działanie zależne od dostępności finansowania.</v>
          </cell>
          <cell r="AA4" t="str">
            <v>Morskie wody wewnętrzne RP</v>
          </cell>
          <cell r="AB4" t="str">
            <v>Aktualnie w 8 podakwenach subGES</v>
          </cell>
          <cell r="AC4" t="str">
            <v xml:space="preserve">Uzyskanie danych na temat stanu zasobów w polskich morskich wodach wewnętrznych i możliwości ich ekspoatacji. </v>
          </cell>
          <cell r="AF4" t="str">
            <v>Minister własciwy ds. rybołówstwa</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£ 1,8 – 3,6 milionów 
• Rozszerzanie programu monitoringu w celu zwiększenia zasięgu przestrzennego oraz reprezentatywności (uzyskanie dokładniejszych informacji o komponencie), w skład którego wchodzi: monitorowanie zooplanktonu – koszt ok. £ 150 000 rocznie; poszerzenie miesięcznych badań w zakresie ciągłej rejestracji planktonu – koszt ok. £ 210 000 rocznie; monitoring pico planktonu morskiego (zawierającego szkodliwe gatunki glonów bloom) – koszty minimalne to ok. £ 600 000 rocznie 
• Rozbudowa monitoringu w celu poprawy informacji na temat siedlisk międzynarodowych – koszt ok. £ 100 000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£ 100 000 rocznie,
• Monitoring na morzu skupisk ptaków wodnych – koszt powyżej £ 100 000 rocznie, 
• Gromadzenie danych dotyczących rybołówstwa – koszt ok. £ 1 217 000 rocznie
• Monitoring biotoksyn w skorupiakach – koszt ok. £ 1 769 000 rocznie.</v>
          </cell>
          <cell r="AJ4" t="str">
            <v>Proposed UK Targets for achieving GES and Cost-Benefit
Analysis for the MSFD: Final Report, February 2012</v>
          </cell>
          <cell r="AK4" t="str">
            <v>budżet państwa</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Zwiększenie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podjecie decyzji odnośnie zarządzania środowiskowego w zakresie trałowania</v>
          </cell>
          <cell r="Z5" t="str">
            <v>Bezterminowo</v>
          </cell>
          <cell r="AA5" t="str">
            <v>Obszary morskie RP</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 Minister właściwy ds. rybołówstwa</v>
          </cell>
          <cell r="AH5">
            <v>165989328</v>
          </cell>
          <cell r="AI5" t="str">
            <v xml:space="preserve">Przyjęto założenie, że w wyniku wydłużenia strefy ograniczającej trałowanie wzrosną: 1) koszty paliwa statków prowadzących połowy włokami dennymi o 30%, , gdyż będą wypływały dalej, z równoczesnym wygaszaniem trałowania, 2) koszty remontów statków o 50% ze względu na przystosowanie statków na połowy pelagiczne. Z kolei przychody statków prowadzących połowy włokami dennymi spadną o 10%. W 2013r.  Przychody statków wyniosły 39 833 000 PLN, koszty paliwa wyniosły 11 640 PLN, a koszty remontów 3 755 000 PLN.  Koszty roczne ograniczenia trałowania wyniosą: 15 132 PLN (koszty paliwa powiększone o 30% w stosunku do kosztów z 2013r.) + 5 632 500 PLN (koszty remontów powiększone o 50% w stosunku do kosztów z 2013r.) + 35 849 700 PLN (przychody pomniejszone o 10% w stosunku do kosztów z 2013r.) = 41 497 332 PLN/rok x 4 lata = 165 989 328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w przypadku konieczności ochrony cennych  i zagrożonych morskich biotopów</v>
          </cell>
          <cell r="H6" t="str">
            <v>nowe</v>
          </cell>
          <cell r="I6" t="str">
            <v>związane z opracowaniem PZPOM</v>
          </cell>
          <cell r="R6" t="str">
            <v>Wprowadzenie zakazu stosowania narzędzi połowowych powodujących wzrost śmiertelności gatunków objętych wskaźnikiem bądź mających negatywny wpływ na stan siedlisk cennych przyrodniczo</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Dyrketywa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v>
          </cell>
          <cell r="Z6" t="str">
            <v>Od momentu przyjęcia planu zagospodarowania przestrzennego  obszarów morskich - bezterminowo</v>
          </cell>
          <cell r="AA6" t="str">
            <v>Obszary morskie RP</v>
          </cell>
          <cell r="AB6" t="str">
            <v>Aktualnie w 8 podakwenach subGES</v>
          </cell>
          <cell r="AF6" t="str">
            <v>Minister właściwy ds. gospodarki morskiej/Urzędy Morskie</v>
          </cell>
          <cell r="AH6" t="str">
            <v>brak danych</v>
          </cell>
          <cell r="AI6" t="str">
            <v>Koszt nieznany, zależny od wprowadzonych ograniczeń stosowania narzędzi połowowych</v>
          </cell>
          <cell r="AK6" t="str">
            <v>budżet państwa</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Dyrketywa Parlamentu Europejskiego i Rady 2014/89/UE z dnia 23 lipca 2014 r. ustanawiająca ramy planowania przestrzennego obszarów morskich; ustawa z dnia 21 marca 1991 r. o obszarach morskich Rzeczypospolitej Polskiej i administracji morskiej </v>
          </cell>
          <cell r="Y7" t="str">
            <v xml:space="preserve">Wprowadzenie wyłączenia do projektu planów zagospodarowania przestrzennego polskich obszarów morskich, przyjmowanego w drodze rozporządzenia ministra właściwego ds. Gospodarki morskiej </v>
          </cell>
          <cell r="Z7" t="str">
            <v>Od momentu przyjęcia planu zagospodarowania przestrzennego  obszarów morskich - bezterminowo</v>
          </cell>
          <cell r="AA7" t="str">
            <v>Obszary morskie RP</v>
          </cell>
          <cell r="AB7" t="str">
            <v>Aktualnie w 8 podakwenach subGES</v>
          </cell>
          <cell r="AF7" t="str">
            <v>Minister właściwy ds. gospodarki morskiej / Minister właściwy ds. budownictwa, planowania i zagospodarowania przestrzennego oraz mieszkalnictwa/ Urzędy Morskie</v>
          </cell>
          <cell r="AH7" t="str">
            <v>brak danych</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RP</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funtów rocznie. (1)</v>
          </cell>
          <cell r="AE8" t="str">
            <v xml:space="preserve">(1) Environmental economics
Support to sectoral policies: Water 
</v>
          </cell>
          <cell r="AF8" t="str">
            <v>Organy ochrony środowiska wskazane w art. 376 p.o.ś.</v>
          </cell>
          <cell r="AH8" t="str">
            <v>brak danych</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
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 działanie ciągłe 
</v>
          </cell>
          <cell r="AA9" t="str">
            <v>Terytorium całego kraju wraz z obszarami morskimi RP</v>
          </cell>
          <cell r="AB9" t="str">
            <v>brak oceny</v>
          </cell>
          <cell r="AC9" t="str">
            <v xml:space="preserve">Zapobieganie, zmniejszanie i wyeliminowanieryzyka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K9" t="str">
            <v>budżet państwa</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 działanie ciągłe 
</v>
          </cell>
          <cell r="AA10" t="str">
            <v>Terytorium całego kraju wraz z obszarami morskimi RP</v>
          </cell>
          <cell r="AB10" t="str">
            <v>brak oceny</v>
          </cell>
          <cell r="AF10" t="str">
            <v>Minister właściwy ds. środowiska</v>
          </cell>
          <cell r="AH10">
            <v>8900</v>
          </cell>
          <cell r="AI10" t="str">
            <v>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AK10" t="str">
            <v xml:space="preserve">Ministerstwo Środowiska/NFOŚiGW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Wdrożenie wytycznych IMO dotyczących praktyki kontroli i zarządzania 'biofoulingiem' (systemy przeciwporostowe na statkach)</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Wprowadzenie wstępnych przepisów dotyczących kontroli i postępowania w sprawie ograniczania procesów porastania statków, z uwzględnieniem specyfiki żeglugi śródlądowej, w tym zakup oraz instalację systemu antyporostowego MPGS oraz czyszczenie statków wraz z inspekcją poszycia statków. Wyprodukowanie i dystrybucja materiałów edukacyjnych w mediach, szkolenie załóg.</v>
          </cell>
          <cell r="T11" t="str">
            <v>prawne, administracyjne, edukacyjne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Działanie polega na opracowaniu planu zarządzania procesami porastania elementów konstrukcyjnych statków przez organizmy wodne (w tym gatunki obce) i wprowadzeniu przepisów określających procedury zwalczania procesów porastania statku, jak np. prowadzenie książki zapisów działań antyporostowych, obowiązków związanych z instalacją systemów antyporostowych, zakup oraz instalację systemu antyporostowego MPGS oraz czyszczenie statków, inspekcja poszycia statków, działania edukacyjne w postaci szkoleń dla kapitanów i załóg.</v>
          </cell>
          <cell r="Z11" t="str">
            <v xml:space="preserve">2016 - 2020 - działanie ciągłe 
</v>
          </cell>
          <cell r="AA11" t="str">
            <v>Obszary morskie RP, porty i przystanie morskie</v>
          </cell>
          <cell r="AB11" t="str">
            <v>brak oceny</v>
          </cell>
          <cell r="AF11" t="str">
            <v>Minister właściwy ds. środowiska w uzgodnieniu z Ministrem właściwym ds. gospodarki morskiej w zakresie dotyczącym zaleceń IMO</v>
          </cell>
          <cell r="AH11">
            <v>133500000</v>
          </cell>
          <cell r="AI11" t="str">
            <v xml:space="preserve">Całkowity koszt przedmiotowego działania obejmuje;
• zakup oraz instalację systemu antyporostowego MPGS: 125 000 000 PLN (założono wyposażenie 500 statków w instalację MGPS w cenie 200 000 PLN za sztukę,  koszt instalacji na jednym statku: 50 000 PLN) 
• roczne koszty eksploatacyjne: 
czyszczenie statków wraz z inspekcją poszycia statków, szkolenie załóg oraz roczny koszt eksploatacji systemu MGPS: 2 830 000 PLN czyli przez 4 lata 8,5 mln PLN, przy czym roczny koszt czyszczenia statków szacuje się na 2 500 000 PLN (5 000 PLN x 500 statków),  roczny koszt inspekcji poszycia statków na 300 000 PLN (5 000 PLN/nurka/miesiąc, przy założeniu 5 nurków na wybrzeżu), roczny koszt szkolenia załóg wynosi 10 000 PLN, roczny koszt eksploatacji  systemu MPGS wynosi  20 000 PLN).
</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administracyjne, prawne, edukacyjne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do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v>
          </cell>
          <cell r="Y12" t="str">
            <v>Opracowanie środków eliminacji ze środowiska naturalnego organizmów należących do inwazyjnych gatunków obcych oraz finansowe, czasowe, przestrzenne i przedmiotowe ramy ich zastosowania.</v>
          </cell>
          <cell r="Z12" t="str">
            <v xml:space="preserve">2016 - 2020 - działanie ciągłe 
</v>
          </cell>
          <cell r="AA12" t="str">
            <v>Terytorium całego kraju wraz z obszarami morskimi RP</v>
          </cell>
          <cell r="AB12" t="str">
            <v>brak oceny</v>
          </cell>
          <cell r="AF12" t="str">
            <v xml:space="preserve">Minister właściwy ds. środowiska </v>
          </cell>
          <cell r="AH12">
            <v>500000</v>
          </cell>
          <cell r="AI12" t="str">
            <v>Koszt opracowania studialnego</v>
          </cell>
          <cell r="AK12" t="str">
            <v>budżet państwa</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Zapobieżenia ucieczce gatunków obców z akwakultur</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 działanie ciągłe 
</v>
          </cell>
          <cell r="AA13" t="str">
            <v>Terytorium całego kraju wraz z obszarami morskimi RP</v>
          </cell>
          <cell r="AB13" t="str">
            <v>brak oceny</v>
          </cell>
          <cell r="AF13" t="str">
            <v>Minister właściwy ds. gospodarki morskiej (we współpracy z Ministrem właściwym ds. rybołówstwa)</v>
          </cell>
          <cell r="AH13">
            <v>200000</v>
          </cell>
          <cell r="AI13" t="str">
            <v>Koszt opracowania studialnego</v>
          </cell>
          <cell r="AK13" t="str">
            <v>budżet państwa</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Y14" t="str">
            <v xml:space="preserve">Kampania promocyjna adresowana do rybaków indywidualnych, organizacji rybaków oraz ogółu społeczeństwa </v>
          </cell>
          <cell r="Z14" t="str">
            <v>Działania ciągłe</v>
          </cell>
          <cell r="AA14" t="str">
            <v>Obszary morskie RP</v>
          </cell>
          <cell r="AB14" t="str">
            <v>Ocena łączna w w8 podakwenach: subGES</v>
          </cell>
          <cell r="AC14" t="str">
            <v>Działanie przyczyni się do zmniejszenia presji antropogenicznej generowanej przez sektor rybołówstwa.</v>
          </cell>
          <cell r="AF14" t="str">
            <v>Minister właściwy ds. rybołówstwa</v>
          </cell>
          <cell r="AH14">
            <v>248800</v>
          </cell>
          <cell r="AI14" t="str">
            <v>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J14" t="str">
            <v xml:space="preserve">Dane z województwa pomorskiego, warmińsko-mazurskiego i zachodnio-pomorskiego; dokument pn.: "Gospodarka morska w 2013r"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alternatywnychMiędzynarodowa konwencja o zapobieganiu zanieczyszczaniu morza przez statki wraz z Protokołem uzupełniającym do konwencji z 1997 r. (Dz. U. z 2005 r. Nr 202, poz. 1679)
</v>
          </cell>
          <cell r="Y16" t="str">
            <v xml:space="preserve">Przygotowanie przez Ministra Gospodarki Krajowych ram polityki rozwoju paliw alternatywnych do 2020 r. Wprowadzenie zmian prawnych. Działania inwestycyjne na terenie portów i na statkach
</v>
          </cell>
          <cell r="Z16" t="str">
            <v xml:space="preserve">Do końca 2025 r. dla portów morskich
</v>
          </cell>
          <cell r="AA16" t="str">
            <v xml:space="preserve">Obszary morskie RP,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dolarów. 
Na potrzeby KPOWM przyjęto koszt udostępniania gazu z cystern (10000 PLN na jeden statek), który nie jest istotny, ten sposób bunkrowania wymaga jednak znacznego nakładu czasu oraz miejsca na nabrzeżu.</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 xml:space="preserve">Źródła finansowania działań administracyjnych i prawnych w ramach bieżących działań MG/MIiR. Źródła finansowania związane z realizacją inwestycji konieczne do określenia
</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techniczne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 xml:space="preserve">Minister właściwy ds. energii/Minister właściwy ds. gospodarki morskiej </v>
          </cell>
          <cell r="AG17" t="str">
            <v>nie</v>
          </cell>
          <cell r="AH17">
            <v>8000000</v>
          </cell>
          <cell r="AI17" t="str">
            <v>W celu oszacowania kosztów wdrożenia tej infrastruktury przeprowadzono ankietę wśród 10 dużych polskich portów znajdujących się u wybrzeża Morza Bałtyckiego. Wśród przeważającej większości portów można się spotkać z „szafkami” pozwalającymi zasilać jednostki pływające na nabrzeżach portowych. Na podstawie przeprowadzonego badania można określić szacunkowy, uśredniony koszt dla tego typu działania – ok. 800 000 PLN w jednym porcie. Przy założeniu, że 10 najwiekszych portów miałoby zostac wyposażonych w infrastrukturę do zasilania statków energią elektryczną, łączny koszt tego działania wyniósłby ok. 8 000 000 PLN.</v>
          </cell>
          <cell r="AJ17" t="str">
            <v>Ankiety przeprowadzone wśród polskich mortów morskich.</v>
          </cell>
          <cell r="AK17" t="str">
            <v xml:space="preserve">W ramach działań portów. Źródła finansowania związane z realizacją inwestycji konieczne do określenia
</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 xml:space="preserve">Wprowadzenie odpowiednich zmian do konwencji o zapobieganiu zanieczyszczaniu morza przez statki
</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v>
          </cell>
          <cell r="AG18" t="str">
            <v>nie</v>
          </cell>
          <cell r="AI18" t="str">
            <v xml:space="preserve">Koszty działań prawnych i analitycznych w ramach bieżących działań MIiR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v>
          </cell>
          <cell r="T19" t="str">
            <v>prawne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2019 r. statki nowobudowane. 
Od 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wyniosła 587 000. Zakładając, ze średni czas dotarcia promem pomiędzy krajami nadbałtyckimi trwał 10 godzin to każdy z pasażerów wyprodukował 20 litrów ścieków. Mnożąc te dwie wartości otrzymujemy łączną ilość ścieków wyprodukowanych podczas jednego rejsu promem – 11  740 000 litrów ścieków. Według Rozporządzenia w sprawie wysokości jednostkowych stawek kar za przekroczenia warunków wprowadzenia ścieków do wód lub do ziemi wynika, ze jednostkowa stawka kary za przekroczenie dopuszczalnej ilości zawiesiny łatwo opadającej za 1 litr wynosi 13,11 PLN. Poprzez realizację tego działania można zmniejszyć wysokość płacenia kar w kwocie 153 911 400 PLN/rok.
Wyliczono wskaźniki analizy ekonomicznej - ENPV = 2206,00 mln PLN, ERR = 91%. Obliczony stosunek zdyskontowanych korzyści do kosztów wynosi 50,45 -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morskiej/Urzędy Morskie/Zarządy Portów</v>
          </cell>
          <cell r="AG19" t="str">
            <v>nie</v>
          </cell>
          <cell r="AH19">
            <v>50320000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50 mln PLN dla zapewnienia infrastruktury do odbioru ścieków ze statków pasażerskich w największych portach.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 xml:space="preserve">Koszty działań prawnych w ramach bieżących działań Ministra właściwego ds. Gospodarki Morskiej. Źródła finansowania związane z realizacją inwestycji konieczne do określenia.
</v>
          </cell>
          <cell r="AL19" t="str">
            <v>Działanie koordynowane regionalnie w ramach konwencji o ochronie środowiska morskiego obszaru Morza Bałtyckiego (HELCOM, Helsinki 09.04.1992).</v>
          </cell>
          <cell r="AM19" t="str">
            <v>Ministries</v>
          </cell>
          <cell r="AN19" t="str">
            <v>TAK</v>
          </cell>
          <cell r="AU19">
            <v>1</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 xml:space="preserve">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Analizę techniczno-ekonomiczną możliwych sposób redukcji emisji fosforanów z hałdy
4) Opracowanie dokumentacji technicznej wybranych rozwiązań
5) Realizację robót
6) Monitoring porealizacyjny i ewentualne korekty działania.
Na podstawie dostępnych materiałów i analiz wstępnie zakłada się, że środki zaradcze będą obejmować:
1) Uszczelnienie składowiska od góry w celu ograniczenia do minimum przesiąkania wód opadowych i powstawania bogatych w fosforany odcieków
2) Chemiczne strącanie fosforanów z odcieków, wraz z odwadnianiem powstających osadów
3) Budowę pionowych barier minimalizujących transport fosforanów do rzeki z wodami gruntowymi (o ile dwa pierwsze środki okażą się niewystarczające).
Powierzchnia składowiska to około 34 ha. Zawiera ono około 17 milionów ton fosfogipsów. 
</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podjęciu technicznych środków zaradczych ograniczających do minimum emisję fosforanów z odciekami ze składowiska fosfogipsów w Wiślince.</v>
          </cell>
          <cell r="Z20" t="str">
            <v>2017 - Badania i dokumentacja techniczna środków zaradczych
2018 - Wdrożenie środków zaradczych</v>
          </cell>
          <cell r="AA20" t="str">
            <v xml:space="preserve">Nieczynne składowisko fosfogipsów w Wiślince nad Martwą Wisłą koło Gdańska.
</v>
          </cell>
          <cell r="AB20" t="str">
            <v>W 7 podakwenach subGES, w 1 podakwenie GES.</v>
          </cell>
          <cell r="AC20" t="str">
            <v>Korzyść wynika ze zmniejszenia ładunku fosforu dopływającego do morza w ilości 70 ton / rok. Wyliczono wskaźniki analizy ekonomicznej - ENPV = 1024,67 mln PLN, ERR = 86%. Obliczony stosunek zdyskontowanych korzyści do kosztów wynosi 19,52  - działanie jest efektywne.</v>
          </cell>
          <cell r="AD20">
            <v>66220000</v>
          </cell>
          <cell r="AE20" t="str">
            <v>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cell r="AF20" t="str">
            <v>Jednostka odpowiedzialna za wdrażanie: Gdańskie Zakłady Nawozów Fosforowych Fosfory sp. z o.o.
Jednostka odpowiedzialna za kontrolę/monitoring realizacji: Państwowa Inspekcja Ochrony Środowiska</v>
          </cell>
          <cell r="AH20">
            <v>60000000</v>
          </cell>
          <cell r="AI20" t="str">
            <v xml:space="preserve">Koszt jednorazowy wdrożenia. Powierzchnia 26 ha, pokrycie 1 ha składowiska 1 mln PLN, dodatkowy koszt związany ze specyfiką projektu oraz zakresem rzeczowym działania. </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 xml:space="preserve">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instalacje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
</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Prawo Wodne
Art. 38b, 38c, 38d ustawy z dnia 18 lipca 2001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AD21">
            <v>756800000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193280000</v>
          </cell>
          <cell r="AI21" t="str">
            <v xml:space="preserve">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PLN/tone. 
Koszt usunięcia 1 kg fosforu na:
OŚK Pomorzany: 17,3 euro
OŚK Zdroje: 16,54 euro
OŚK Gdańsk Wschód: 11,41 euro.
Średnia: 15,1 euro
Ostateczna kwota: 60,4 PLN/kg P usuniętego. Ocenia się, że realizacja działania pozwoli na zmniejszenie tej ilości o 1,3 - 2,3 tys. ton P rocznie. Iloczyn 1300 ton P x 60,4 PLN/kg = 48 320 000 PLN, czyli do 2020 r. 193 mln PLN.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skadnika na hektar rocznie, analogiczną do obowiązującej maksymalnej dawki 170 kg azotu na hektar.</v>
          </cell>
          <cell r="T22" t="str">
            <v>Prawne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 xml:space="preserve">Zmiana Ustawy z dnia 10 lipca 2007 o nawozach i nawożeniu
</v>
          </cell>
          <cell r="Z22" t="str">
            <v>2016 r. zmiana Ustawy
2017 r. wejście zmiany Ustawy w życie</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AD22">
            <v>374122000</v>
          </cell>
          <cell r="AE22" t="str">
            <v>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projektu zmiany ustawy: Minister waściwy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2" t="str">
            <v>nie</v>
          </cell>
          <cell r="AH22">
            <v>338688000</v>
          </cell>
          <cell r="AI22" t="str">
            <v>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
</v>
          </cell>
          <cell r="Y23" t="str">
            <v xml:space="preserve">Zmiana Ustawy z dnia 10 lipca 2007 o nawozach i nawożeniu
Wydanie rozporządzenia w sprawie planów nawozowych
</v>
          </cell>
          <cell r="Z23" t="str">
            <v>2016 r. zmiana Ustawy, wydanie rozporządzenia
2017 r. wejście zmiany Ustawy i rozporządzenia w życie</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AD23">
            <v>103630000</v>
          </cell>
          <cell r="AE23" t="str">
            <v>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Jednostka odpowiedzialna przygotowanie projektu zmiany ustawy i projektu rozporządzenia: Minister właściwy ds.rolnictwa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3" t="str">
            <v>nie</v>
          </cell>
          <cell r="AH23">
            <v>240000000</v>
          </cell>
          <cell r="AI23" t="str">
            <v>Koszty przygotowania planów nawożenia wynoszą ok. 60 mln PLN. Brak kosztów implementacji. 
Koszty funkcjonowania - konieczność poświęcenia czasu przez rolników na stworzenie planów nawożenia. Po stronie urzędów konieczność kontroli większej liczby planów. Roczny koszt to 60 000 000 PLN, czyli do 2020 r. 240 000 000 PLN.</v>
          </cell>
          <cell r="AJ23" t="str">
            <v>Dane ilościowe i finansowe na podstawie danych GUS za rok 2013</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 xml:space="preserve">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nawozy.Przewiduje się etapowe wdrażanie nowego przepisu tak, aby zaczął obowiązywać:
- gospodarstwa o obsadzie ponad 500 DJP - w ciągu 2 lat od wejścia w życie zmiany Ustawy
- gospodarstwa o obsadzie ponad 100 DJP - w ciągu 4 lat od wejścia w życie zmiany Ustawy
- pozostałe gospodarstwa - w ciągu 6 lat od wejścia w życie zmiany Ustawy.
</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4" t="str">
            <v xml:space="preserve">Zmiana Ustawy z dnia 10 lipca 2007 o nawozach i nawożeniu
</v>
          </cell>
          <cell r="Z24" t="str">
            <v>2016 r. zmiana Ustawy
2022 r. pełne wejście w życie zmienionych przepisów Ustawy
2022 r. - pełna realizacja zmienionych przepisów Ustawy</v>
          </cell>
          <cell r="AA24" t="str">
            <v xml:space="preserve">Działanie obejmujące całe terytorium lądowe Rzeczypospolitej Polskiej
</v>
          </cell>
          <cell r="AB24" t="str">
            <v>W 7 podakwenach subGES, w 1 podakwenie GES.</v>
          </cell>
          <cell r="AC24" t="str">
            <v>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AD24">
            <v>120069542</v>
          </cell>
          <cell r="AE24" t="str">
            <v>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1200000000</v>
          </cell>
          <cell r="AI24" t="str">
            <v>Koszty inwestycyjne działania szacuje się na około 1 200 milionów złotych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 xml:space="preserve">Dane ilościowe na podstawie danych GUS za rok 2013 oraz szcunków inżynierów </v>
          </cell>
          <cell r="AK24" t="str">
            <v>Koszty budowy płyt obornikowych poniosą gospodarstwa rolne. Należy rozważyć poszerzenie zakresu wsparcia takich inwestycji ze środków unijnych przeznaczonych na modernizację gospodarstw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wykorzystania istniejących większych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Prawo Wodne
Art. 38b, 38c, 38d ustawy z dnia 18 lipca 2001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2016-2017 - Monitoring wód opadowych w siedmiu największych miastach Polski
2017-2018 -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K25" t="str">
            <v xml:space="preserve">Środki NFOŚiGW oraz środki samorządów miejskich.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 się zwracają.</v>
          </cell>
          <cell r="T26" t="str">
            <v>Prawne, edukacyjne, finansowe, techniczne</v>
          </cell>
          <cell r="X26" t="str">
            <v>Art.. 290 ust. 2 ustawy z dnia 21 kwietnia 2001 r. Prawo ochrony środowiska
Art. 61c, 61d i 61p ustawy z dnia 18 lipca 2001 Prawo Wodne
Art. 38b, 38c, 38d ustawy z dnia 18 lipca 2001 Prawo Wodne</v>
          </cell>
          <cell r="Y26" t="str">
            <v>Uruchomienie programów wsparcia technicznego i finansowego przez fundusze ochrony środowiska i gospodarki wodnej, poprzedzone wprowdadzeniem bodźcowania poprzez zmianę przepisów o opłatach za korzystanie ze środowiska</v>
          </cell>
          <cell r="Z26" t="str">
            <v xml:space="preserve">2016 - Zmiana rozporządzenie w sprawie opłat za korzystanie ze środowiska
2016 - Cykl szkoleń dla operatorów oczyszczalni i przedstawicieli samorządów i powołanie zespołu pomocy technicznej
2017 - 2020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Rada Ministrów
Jednostki odpowiedzialne za organizację szkoleń, powołanie zespołu pomocy technicznej oraz opracowanie i wdrożenie programu wsparcia finansowego:Narodowy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zł
Udział funduszy ochrony środowiska i gospodarki wodnej: 100 000 000 zł</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przesdsiębiorstw komunalnych odpowiedzialnych za gospodarkę ściekową, architekci i urbaniści, zarządcy dużych spółdzielni i wspólnot mieszkaniowych, przedstawiciele wojewdzkich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Prawo Wodne
Art. 38b, 38c, 38d ustawy z dnia 18 lipca 2001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2017-2018</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przeprowadzenie jej oraz koszt opracowania materiałów szkoleniowych i przeprowadzenie serii szkoleń.</v>
          </cell>
          <cell r="AJ27" t="str">
            <v>Eksperckie</v>
          </cell>
          <cell r="AK27" t="str">
            <v xml:space="preserve">Środki NFOŚiGW.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Wykorzystanie kanałów melioracyjnych do redukcji ładunku biogenów z terenów rolniczych</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Prawo Wodne
Art. 38b, 38c, 38d ustawy z dnia 18 lipca 2001 Prawo Wodne
Art. 113b ust. 2 ustawy z dnia 18 lipca 2001 Prawo Wodne
Art. 88k pkt 4 ustawy z dnia 18 lipca 2001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ciekach odwaniających trwałe użytki zielone na glebach  organicznych</v>
          </cell>
          <cell r="Z28" t="str">
            <v>2016 - poddziałanie 1) wprowadzenie odpowiednich zapisów do planów przeciwdziałania skutkom suszy
2018 - poddziałania 2) - 6)
2020 -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 3 368,78 mln PLN, ERR = 70%. Obliczony stosunek zdyskontowanych korzyści do kosztów wynosi 19,4  - działanie jest efektywne.</v>
          </cell>
          <cell r="AD28">
            <v>229961947.95922393</v>
          </cell>
          <cell r="AE28" t="str">
            <v>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AJ28" t="str">
            <v>Koszty oszacowano na bazie literatury: Średnio- i długookresowe programy rozwoju melioracji w skali kraju i województw, z uwzględnieniem potrzeb rolnictwa, możliwości realizacyjnych i skutków środowiskowych, Falenty, 11.2014 r</v>
          </cell>
          <cell r="AK28" t="str">
            <v>Środki Budżetu Państwa, NFOŚiGW, WFOŚiGW oraz środki UE w gestii KZGW, RZGW i wojewódzkich zarządów melioracji wodnych</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zagadnienia już objęte zasadami wzajemnej zgodności, w tym między innymi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wykraczające poza ramy wzajemnej zgodności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Prawo Wodne
Art. 38b, 38c, 38d ustawy z dnia 18 lipca 2001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statystycznych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2013r."</v>
          </cell>
          <cell r="AK29" t="str">
            <v xml:space="preserve">Działanie nie wiąże się z dodatkowymi kosztami. Państwowy system doradztwa rolniczego w Polsce dysponuje rocznym budżetem około 200 milionów zł. Działanie będzie realizowane w ramach tych środków.
</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Prawo Wodne
Art. 38b, 38c, 38d ustawy z dnia 18 lipca 2001 Prawo Wodne</v>
          </cell>
          <cell r="Y30" t="str">
            <v>Powołanie przez KZGW niezależnego zespołu ekspertów, którzy we współpracy ze służbami ochrony środowiska zakładów przedstawią wykonalne propozycje zmniejszenia emisji azotu do wód.</v>
          </cell>
          <cell r="Z30" t="str">
            <v>2016 - Rozpoczęcie prac
2017 -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Środki Narodowego Funduszu Ochrony Środowiska i Gospodarki Wodnej.</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Eksperckie</v>
          </cell>
          <cell r="AK30" t="str">
            <v>Środki Narodowego Funduszu Ochrony Środowiska i Gospodarki Wodnej.</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 Identyfikacja narażonych na erozję wodną gruntów ornych będących kluczowymi źródłami fosforu trafiającego do wód
2018 - Opracowanie i uruchomienie programu tworzenia barier biogeochemicznych
2020 - Wdrożenie programu na pierwszych 15 000 hektarów
2022 -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RZGW i ZMiUW - wielkość uzależniona od powierzchni obszarów.
Wyliczono wskaźniki analizy ekonomicznej - ENPV = 1621,29 mln PLN, ERR = 31%. Obliczony stosunek zdyskontowanych korzyści do kosztów wynosi 4,17  - działanie jest efektywne.</v>
          </cell>
          <cell r="AD31">
            <v>145856000</v>
          </cell>
          <cell r="AE31" t="str">
            <v xml:space="preserve">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rolnictwa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203900000</v>
          </cell>
          <cell r="AI31" t="str">
            <v xml:space="preserve">W 1 roku 137,6 mln PLN, w kolejnych 22,1 mln PLN.
Podstawowe założenia:
- bodziec wypłacany z góry: 3000 PLN/ha
- dopłata roczna wypłacana co roku: 560 PLN/ha
- koszt zmian w ewidencji gruntówi: 300 PLN/ha
- koszt opracowania, wdrożenia, obsługi i monitoringu programu rocznie: 2,5 mln PLN
</v>
          </cell>
          <cell r="AJ31" t="str">
            <v>Brak</v>
          </cell>
          <cell r="AK31" t="str">
            <v>Budżet panśtwa, środki UE</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 / 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podjecie decyzji odnośnie zarządzania środowiskowego w zakresie trałowania</v>
          </cell>
          <cell r="Z32" t="str">
            <v>Od momentu przyjęcia planu zagospodarowania przestrzennego  obszarów morskich - bezterminowo</v>
          </cell>
          <cell r="AA32" t="str">
            <v>Obszary morskie RP</v>
          </cell>
          <cell r="AB32" t="str">
            <v>W 7 podakwenach subGES, w 1 podakwenie GES.</v>
          </cell>
          <cell r="AF32" t="str">
            <v>Minister właściwy ds. gospodarki morskiej/Urządy Morskie</v>
          </cell>
          <cell r="AH32" t="str">
            <v>Oszacowanie kosztów możliwe po ustaleniu zakresu działania</v>
          </cell>
          <cell r="AI32" t="str">
            <v>Oszacowanie kosztów możliwe po ustaleniu zakresu działania</v>
          </cell>
          <cell r="AK32" t="str">
            <v xml:space="preserve">Program Operacyjny „Rybactwo i Morze” na lata 2014–2020 z Europejskiego Funduszu Morskiego i Rybackiego (EFMR) w ramach działania pn.: zmniejszanie oddziaływania rybołówstwa na środowisko morskie (art. 38), na który przeznaczono 10 000 000 PLN </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RP</v>
          </cell>
          <cell r="AB33" t="str">
            <v>W 7 podakwenach subGES, w 1 podakwenie GES.</v>
          </cell>
          <cell r="AF33" t="str">
            <v>Minister właściwy ds. środowiska</v>
          </cell>
          <cell r="AH33">
            <v>30000</v>
          </cell>
          <cell r="AI33" t="str">
            <v>Koszt opracowania wytycznych</v>
          </cell>
          <cell r="AK33" t="str">
            <v>budżet państwa</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czerpalnego) w morzu oraz zarządzania przybrzeżnymi klapowiskami na obszarze Morza Bałtyckiego</v>
          </cell>
          <cell r="H34" t="str">
            <v>nowe</v>
          </cell>
          <cell r="R34" t="str">
            <v xml:space="preserve">Zakres objęty przewodnikiem do wyznaczania nowych miejsc klapowania oraz założeniami do programu  kontroli klapowisk.
</v>
          </cell>
          <cell r="T34" t="str">
            <v>administracyjne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zanieczyszczaniu mórz przez zatapianie odpadów i innych substancji, 1972 (konwencja Londyńska) (Dz. U. 1984 nr 11 poz. 46). Konwencja o ochronie środowiska morskiego obszaru Morza Bałtyckiego, sporządzona w Helsinkach dnia 9 kwietnia 1992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RP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Urządy Morskie/Minister właściwy ds. gospodarki morskiej</v>
          </cell>
          <cell r="AG34" t="str">
            <v>nie</v>
          </cell>
          <cell r="AH34">
            <v>0</v>
          </cell>
          <cell r="AI34" t="str">
            <v>Działanie przeprowadzone w ramach bieżącej działalności urzędów.</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dzialanie konrolne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2016-2017 - Przeprowadzenie proceduty przetargowej
2017-2018 - Realizacja badań i wykonanie produktów projektu.</v>
          </cell>
          <cell r="AA35" t="str">
            <v xml:space="preserve">Obszary morskie RP
</v>
          </cell>
          <cell r="AB35" t="str">
            <v>W 7 podakwenach GES, w 1 podakwenie subGES.</v>
          </cell>
          <cell r="AC35" t="str">
            <v>Określenie ryzyka nieosiągnięcia dobrego stanu wód w aspekcie elementów hydromorfologicznych.</v>
          </cell>
          <cell r="AF35" t="str">
            <v>Krajowy Zarząd Gospodarki Wodnej</v>
          </cell>
          <cell r="AG35" t="str">
            <v>nie</v>
          </cell>
          <cell r="AH35">
            <v>2000000</v>
          </cell>
          <cell r="AI35" t="str">
            <v>Koszt całkowity:  2 000 000 zł</v>
          </cell>
          <cell r="AK35" t="str">
            <v xml:space="preserve">Środki NFOŚiGW
</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 xml:space="preserve">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graniczenia wpływu zalęgającego wraku na środowisko morskie,
- rozpoznaniu rynku firm pogłębiarskich i ratowniczych dla wykonania założonego zakresu prac rekultywacyjnych.
</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Krajowy Zarząd Gospodarki Wodnej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K36" t="str">
            <v>NFOŚiGW</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(konwencja Helsińska) (Dz. U. z 2000 nr 28 poz. 346) Międzynarodowa konwencja w sprawie usuwania wraków (2007 Nairobi WRC)
</v>
          </cell>
          <cell r="Y37" t="str">
            <v>Sporządzenie raportu</v>
          </cell>
          <cell r="Z37" t="str">
            <v>Od 2016 r.</v>
          </cell>
          <cell r="AA37" t="str">
            <v xml:space="preserve">Obszary morskie RP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Gospodarki Wojennej RP
</v>
          </cell>
          <cell r="AG37" t="str">
            <v>nie</v>
          </cell>
          <cell r="AH37">
            <v>400000</v>
          </cell>
          <cell r="AI37" t="str">
            <v xml:space="preserve">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
</v>
          </cell>
          <cell r="AK37" t="str">
            <v xml:space="preserve">Źródła finansowania konieczne do określenia
</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 xml:space="preserve">Analiza krajowych i międzynarodowych uwarunkowań prawnych w tym zakresie. Analiza ryzyka. Określenie wielkości strumienia odpadów. Analiza postępowania z odpadami. Opracowanie procedury pobierania próbek.  Analiza problematyki zagospodarowania odpadów. Analiza zagadnień związanych z roszczeniami i odszkodowaniami. Opracowanie procedur operacyjnych. Opracowanie wytycznych dla organizacji odbiorczych i czasowych składowisk odpadów. Przeprowadzenie oceny możliwości odbioru odpadów przy wykorzystaniu portowych urządzeń odbiorczych. Opracowanie procedur transportu odpadów niebezpiecznych. Przygotowanie koncepcji elektronicznego systemu wspomagania decyzji w zakresie gospodarki odpadami pochodzącymi z wypadków morskich
</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2000roku (protokół OPRC-HNS, Dz. U. 2007 nr 167 poz. 1174) Krajowy Plan Gospodarki Odpadami 2014
</v>
          </cell>
          <cell r="Y38" t="str">
            <v xml:space="preserve">Sporządzenie planu i przeprowadzenie szkoleń.
</v>
          </cell>
          <cell r="Z38" t="str">
            <v>2015 - 2016 r.</v>
          </cell>
          <cell r="AA38" t="str">
            <v xml:space="preserve">Obszary morskie RP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Szacunkowy koszt działania to ok.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1</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Infrastruktury i Rozwoju i Ministerstwem Transportu Federacji Rosyjskiej o zatwierdzeniu i wejściu w życie „Wspólnego polsko – rosyjskiego Planu wzajemnych działań w przypadku zanieczyszczenia w obszarze Morza Bałtyckiego”
</v>
          </cell>
          <cell r="Z39" t="str">
            <v>2015 - 2016 r</v>
          </cell>
          <cell r="AA39" t="str">
            <v>Morze Bałtyckie</v>
          </cell>
          <cell r="AB39" t="str">
            <v>W 7 podakwenach GES, w 1 podakwenie subGES.</v>
          </cell>
          <cell r="AC39" t="str">
            <v xml:space="preserve">Podpisanie umów przyczyni się do podniesienia gotowości i skuteczności w zwalczaniu zanieczyszczeń, stworzy realne warunki niesienia wzajemnej pomocy oraz przyczyni się do ochrony środowiska morskiego przed zanieczyszczeniami pochodzącymi z wypadków morskich
</v>
          </cell>
          <cell r="AF39" t="str">
            <v>Minister właściwy ds. gospodarki morskiej/SAR (Morska Służba Poszukiwania i Ratownictwa)</v>
          </cell>
          <cell r="AG39" t="str">
            <v>nie</v>
          </cell>
          <cell r="AH39">
            <v>150000</v>
          </cell>
          <cell r="AI39" t="str">
            <v>Koszty spotkań założono na poziomie 150 000 PLN. Przyjęto założenie, że  odbędzie się 10 spotkań o charakterze  międzynarodowym. Koszt organizacji 1 spotkania przyjęto na poziomie 15 000 PLN.</v>
          </cell>
          <cell r="AK39" t="str">
            <v>Działanie finnsowane w ramach bieżącej działalności jednostek.</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Analizy
Opracowanie planów działań
</v>
          </cell>
          <cell r="Z40" t="str">
            <v>Do 2016 r.</v>
          </cell>
          <cell r="AA40" t="str">
            <v>Brzeg morski RP</v>
          </cell>
          <cell r="AB40" t="str">
            <v>W 7 podakwenach GES, w 1 podakwenie subGES.</v>
          </cell>
          <cell r="AC40" t="str">
            <v>Stworzenie środków do minimalizacji skutków zanieczyszczeń olejami i innymi substancjami szkodliwymi na brzegu morskim.</v>
          </cell>
          <cell r="AF40" t="str">
            <v xml:space="preserve">Do rozstrzygnięcia jednostka odpowiedzialna za wdrażanie i jednostki współpracujące
</v>
          </cell>
          <cell r="AG40" t="str">
            <v>nie</v>
          </cell>
          <cell r="AH40">
            <v>400000</v>
          </cell>
          <cell r="AI40" t="str">
            <v>Szacunkowy koszt działania to ok. 400 000 PLN.</v>
          </cell>
          <cell r="AK40" t="str">
            <v>budżet państwa</v>
          </cell>
          <cell r="AL40" t="str">
            <v>Działanie koordynowane lokalnie</v>
          </cell>
          <cell r="AM40" t="str">
            <v>Ministries</v>
          </cell>
          <cell r="AO40" t="str">
            <v>Questionable in the equipment part</v>
          </cell>
          <cell r="AQ40" t="str">
            <v>Possibly</v>
          </cell>
          <cell r="AS40" t="str">
            <v>No</v>
          </cell>
          <cell r="AU40">
            <v>1</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RP</v>
          </cell>
          <cell r="AB41" t="str">
            <v>W 7 podakwenach GES, w 1 podakwenie subGES.</v>
          </cell>
          <cell r="AC41" t="str">
            <v xml:space="preserve">Zapobieganie, zmniejszanie i eliminowanie wprowadzania substancji ropopochodnych i innych do środowiska morskiego.
Dla każdego z działań przedstawionych w kosztach (zakpu sprzętów) założono wystąpienie poniższych korzyści: 
Dla pozycji 1: poprawa bezpieczeństwa życia na morzu oraz bezpieczeństwa żeglugi
Dla pozycji 2: poprawa bezpieczeństwa pracy na statku
Dla pozycji 3: poprawa bezpieczeństwa życia na morzu.
</v>
          </cell>
          <cell r="AF41" t="str">
            <v xml:space="preserve">SAR (Morska Służba Poszukiwania i Ratownictwa)
</v>
          </cell>
          <cell r="AG41" t="str">
            <v>nie</v>
          </cell>
          <cell r="AH41">
            <v>232140000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K41" t="str">
            <v xml:space="preserve">Źródła finansowania konieczne do określenia
</v>
          </cell>
          <cell r="AL41" t="str">
            <v>Działanie koordynowane lokalnie</v>
          </cell>
          <cell r="AM41" t="str">
            <v>Ministries</v>
          </cell>
          <cell r="AR41" t="str">
            <v>Satbaltic (IOPAN)</v>
          </cell>
          <cell r="AS41" t="str">
            <v>No</v>
          </cell>
          <cell r="AT41" t="str">
            <v>Equipment purchase</v>
          </cell>
          <cell r="AU41">
            <v>2</v>
          </cell>
          <cell r="AV41">
            <v>3</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2">
          <cell r="B42" t="str">
            <v>KTM31_7</v>
          </cell>
          <cell r="C42" t="str">
            <v>D8</v>
          </cell>
          <cell r="D42" t="str">
            <v>Substancje zanieczyszczające i efekty ich oddziaływania</v>
          </cell>
          <cell r="G42" t="str">
            <v>Monitoring powietrzny i satelitarny morza pod kątem wykrywania zanieczyszczeń</v>
          </cell>
          <cell r="H42" t="str">
            <v>nowe</v>
          </cell>
          <cell r="I42" t="str">
            <v>??? Pytania poszły do Ministerstwo Gospodarki Morskiej i Żeglugi Śródlądowej.</v>
          </cell>
          <cell r="R42" t="str">
            <v xml:space="preserve">Identyfikacja zanieczyszczeń pochodzących ze statków (głównie olejowych i powstałych w wyniku płukania ładowni) oraz ich sprawców. Dodatkowo zakup nowego sprzętu służącego prowadzeniu monitoringu.
</v>
          </cell>
          <cell r="T42" t="str">
            <v>kontrolne</v>
          </cell>
          <cell r="U42" t="str">
            <v>czy łaczymy z następnym - czy jest różnica między nimi? Kontakt z um - Ania</v>
          </cell>
          <cell r="V42" t="str">
            <v>Jaka jest wpływ tego działania na presję? Jakie skutki i dla kogo? Jaki koszt?</v>
          </cell>
          <cell r="W42" t="str">
            <v>DHI  - Flemming Mohlenberg | support Piotr Kwiatkowski</v>
          </cell>
          <cell r="X42" t="str">
            <v xml:space="preserve">Konwencja o ochronie środowiska morskiego obszaru Morza Bałtyckiego, sporządzona w Helsinkach dnia 9 kwietnia 1992 r. (konwencja Helsińska), Zał. VII, HELCOM Rekomendacje 34E/4 Ustawa o obszarach morskich RP i administracji morskiej (Dz. U. 1991 nr 32 poz. 131). Ustawa z dnia 16 marca 1995 r. o zapobieganiu zanieczyszczaniu morza przez statki (Dz. U. 1995 nr 47 poz. 243) 
</v>
          </cell>
          <cell r="Y42" t="str">
            <v>Działanie polegające na:
- lotach patrolowych,
- weryfikacji alertów z systemu CleanSeaNet (informacji o potencjalnych rozlewach z monitoringu satelitarnego)
- identyfikacji sprawców zanieczyszczeń.</v>
          </cell>
          <cell r="Z42" t="str">
            <v>Działania ciągłe</v>
          </cell>
          <cell r="AA42" t="str">
            <v>Obszary morskie RP</v>
          </cell>
          <cell r="AB42" t="str">
            <v>W 7 podakwenach GES, w 1 podakwenie subGES.</v>
          </cell>
          <cell r="AC42" t="str">
            <v xml:space="preserve">Zapobieganie, zmniejszanie i eliminowanie nielegalnego wprowadzania substancji ropopochodnych i innych do środowiska morskiego. 
</v>
          </cell>
          <cell r="AF42" t="str">
            <v>Urzędy Morskie</v>
          </cell>
          <cell r="AG42" t="str">
            <v>nie</v>
          </cell>
          <cell r="AH42">
            <v>1280000</v>
          </cell>
          <cell r="AI42" t="str">
            <v>Przyjęto założenie, że do monitoringu powietrznego zostanie zakupionych 10 dronów po 8 tys. PLN Solo 3DR z gimbalem (80 000 PLN/rok). Miesięczny koszt pracy drona wraz z przeglądem i obróbką danych przez niego zbieranych wyniesie 2000 PLN (240 000 PLN/rok). Łączne roczne koszty monitoringu wyniosą 320 000 PLN w 1 roku, a 240 000 PLN w kolejnych latach. Do 2020 r. koszt sumaryczny wynosi 1 280 000 PLN.</v>
          </cell>
          <cell r="AK42" t="str">
            <v xml:space="preserve">Źródła finansowania konieczne do określenia
</v>
          </cell>
          <cell r="AL42" t="str">
            <v>Działanie koordynowane lokalnie</v>
          </cell>
          <cell r="AM42" t="str">
            <v>Ministries</v>
          </cell>
          <cell r="AO42" t="str">
            <v>Looks the same as previous. Refers to air pollution?</v>
          </cell>
          <cell r="AS42" t="str">
            <v>No</v>
          </cell>
          <cell r="AT42" t="str">
            <v>Equipment purchase</v>
          </cell>
          <cell r="AU42">
            <v>3</v>
          </cell>
          <cell r="AV42">
            <v>4</v>
          </cell>
          <cell r="AW42">
            <v>4</v>
          </cell>
          <cell r="AX42">
            <v>2</v>
          </cell>
          <cell r="AY42" t="str">
            <v>D8, D1, D4</v>
          </cell>
          <cell r="BD42" t="str">
            <v xml:space="preserve">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
</v>
          </cell>
          <cell r="BG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K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O42" t="str">
            <v>Ryby, ssaki</v>
          </cell>
          <cell r="BR42" t="str">
            <v>Ryby, ssaki</v>
          </cell>
          <cell r="BV42" t="str">
            <v>Ryby, ssaki</v>
          </cell>
        </row>
        <row r="43">
          <cell r="B43" t="str">
            <v>KTM31_8</v>
          </cell>
          <cell r="C43" t="str">
            <v>D8</v>
          </cell>
          <cell r="D43" t="str">
            <v>Substancje zanieczyszczające i efekty ich oddziaływania</v>
          </cell>
          <cell r="G43" t="str">
            <v xml:space="preserve">Wspieranie działań podejmowanych przez um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 xml:space="preserve">2015 - 2019 </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v>75000</v>
          </cell>
          <cell r="AI43" t="str">
            <v>Przyjęto założenie, że przedstawiciele Urzędów Morskich będą uczestniczyć rocznie w 5 spotkaniach na poziomie międzynarodowym (koszt  udziału w 1 spotkaniu przyjęto na poziomie 5 000 PLN. Łączne koszty spotkań międzynarodowych w okresie 3 lat to koszt 75 000 PLN.</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2016 r</v>
          </cell>
          <cell r="AA44" t="str">
            <v>Obszary morskie RP</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Szacunkowy koszt działania to ok. 200 000 PLN.</v>
          </cell>
          <cell r="AK44" t="str">
            <v>Działanie finnsowane w ramach bieżącej bieżącej działalności MIiR/Ministerstwo Środowiska.</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przemysłowej wraz z separatorami na jej ciągach na terenie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Źródłem finansowania jest Resort Obrony Narodowej.</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 xml:space="preserve">30.07.2017 </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Źródłem finansowania jest Resort Obrony Narodowej.</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 xml:space="preserve">31.08.2016 </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Źródłem finansowania jest Resort Obrony Narodowej.</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(Dz.U.2002.166.1361)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morskiej/Urzędy Morskie</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naliczana oddzielnie bez względu na to czy statek korzysta z portowych urządzeń odbiorczych czy nie.
</v>
          </cell>
          <cell r="S49" t="str">
            <v>C1
C5
C8
C9</v>
          </cell>
          <cell r="T49" t="str">
            <v>prawne, 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(Dz.U.2002, nr 166 poz. 1361).
</v>
          </cell>
          <cell r="Y49" t="str">
            <v xml:space="preserve">W ramach działnaia przewidziano; analizę wykonalności, zmianę przepisów prawnych, a także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budżet państwa</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ladunkwoych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(Dz.U.2002.166.1361).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posostałosci ładunkowych ze statków.
</v>
          </cell>
          <cell r="AJ50" t="str">
            <v>Szacunki własne kosztów</v>
          </cell>
          <cell r="AK50" t="str">
            <v>Śrdki własne portów</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 / Minister właściwy ds. środowiska / Minister właściwy ds. gospodarki</v>
          </cell>
          <cell r="AG51" t="str">
            <v>nie</v>
          </cell>
          <cell r="AH51">
            <v>500000</v>
          </cell>
          <cell r="AI51" t="str">
            <v>W działaniu tym koszty oszacowano na podstawie danych dla podobnych działań.</v>
          </cell>
          <cell r="AK51" t="str">
            <v>Finansowanie w ramach bieżącej działalności ministerstw.</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pojemnków do gromadzenia odpadów wyłowionych z morza w trakcie rejsów połowowych z możłiwością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Konwencja o ochronie środowiska morskiego obszaru Morza Bałtyckiego; Międzynarodowa  konwencja
o zapobieganiu zanieczyszczenia morza przez statki.</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RP</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Zarządy Portów/Urzędy Morskie</v>
          </cell>
          <cell r="AG52" t="str">
            <v>nie</v>
          </cell>
          <cell r="AH52">
            <v>12372000</v>
          </cell>
          <cell r="AI52" t="str">
            <v>Przy założeniu, że 100 kutrów należy zaopatrzyć w "big bag" w cenie 30 PLN/szt. otrzymujemy koszt 3 000 PLN. Każdy z kutrów jest w stanie rocznie wyprodukowac 3 Mg odpadów (100 x 3), czyli 3 000 ton. Utylizacja 1 tony odpadów szacunkowo kosztować może 300 PLN (3 000 ton x 300 PLN). Koszt utylizacji tych odpadów łącznie wynosić będzie 90 000 PLN. Podsumowując, zakup "big bag" oraz utylizacja wszystrkich odpadów oscylować będzie w kwocie 93 000 PLN rocznie, czyli do 2020 r. 372 000 PLN.
Dodatkowo przewiduje się co czteroletni koszt w związku ponoszeniem kosztów na dodatkową akcję wyławiania sieci rybackich i innych odpadów przez nurków w kwocie 12 000 000 PLN. Ostatnio taka akcja miała miejsce w roku 2015, kolejna przewidziana jest na rok 2019.</v>
          </cell>
          <cell r="AJ52" t="str">
            <v>Szacunki własne oraz dane statystyczne</v>
          </cell>
          <cell r="AK52" t="str">
            <v>um</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Gospoadarki Odpadami; Ustawa o utrzymaniu czystości i porządku w gminach (Dz.U. 1996 nr 132 poz. 622)</v>
          </cell>
          <cell r="Y53" t="str">
            <v>Organizowanie sprzątania linii brzegowej w ramach aklcji "sprzątanie świata" oraz w ramach innych cyklicznych akcji wraz z akcją edukacyjną</v>
          </cell>
          <cell r="Z53" t="str">
            <v>2 razy w roku (przed sezonem turystycznym i po zakończeniu sezonu)</v>
          </cell>
          <cell r="AA53" t="str">
            <v>Brzeg morski RP</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Zgodnie z holenderskimi doświadczeniami korzyść polegająca na wzroście atrakcyjności plaż waha się w przedziale od 6 - 12  EUR/m/rok przy 50%-owej redukcji śmieci z miejsc wypoczynku. Biorąc pod uwagę polskie warunki przyjęto wskaźnik 9 EUR/m/r, kóry został skorygowany o współczynik 0,26 (stosunek PKB per capita w Polsce i Holandii w 2014r.), co dało wskaźnik 2,36 EUR/m/r. Długość wybrzeża Polski wynosi 498 km, bez linii brzegowej zalewów Wiślanego i Szczecińskiego.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Urzędy Morskie/Urzędy Gmin</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 państwa</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występwoania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wyeliiminowanie mikrocząstek z obrotu handlowego; Współpraca międzynarodowa.</v>
          </cell>
          <cell r="S54" t="str">
            <v>C1
C8
C9</v>
          </cell>
          <cell r="T54" t="str">
            <v>prawne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gospodarki morskiej / Minister właściwy ds. środowiska / Minister właściwy ds. gospodarki</v>
          </cell>
          <cell r="AG54" t="str">
            <v>nie</v>
          </cell>
          <cell r="AH54">
            <v>600000</v>
          </cell>
          <cell r="AI54" t="str">
            <v>W działaniu tym koszty oszacowano na podstawie danych dla podobnych działań.</v>
          </cell>
          <cell r="AK54" t="str">
            <v>Finansowanie w ramach bieżącej działalności ministerstw.</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wdrozenia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Konwencja o ochronie środowiska morskiego obszaru Morza Bałtyckiego; Międzynarodowa  konwencja
o zapobieganiu zanieczyszczenia morza przez statki</v>
          </cell>
          <cell r="Y55" t="str">
            <v>Kampania edukacyjna wśród użytkowników kutrów rybackich oraz koncepcja wdrożenia znakowania sieci rybackich.</v>
          </cell>
          <cell r="Z55" t="str">
            <v>Działania ciągłe</v>
          </cell>
          <cell r="AA55" t="str">
            <v>Obszary morskie RP</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Urzędy Morskie</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budżet państwa</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dnia 31 marca 2014 r. w sprawie rocznych poziomów odzysku i recyklingu odpadów opakowaniowych pochodzących z gospodarstw domowych</v>
          </cell>
          <cell r="Y56" t="str">
            <v>Kampania edukacyjna w miejscowościach turystycznych wśród mieszkańców, turytstów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 xml:space="preserve">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 </v>
          </cell>
          <cell r="Y57" t="str">
            <v>Udział w obradach na szczeblu  międzynarodowym.</v>
          </cell>
          <cell r="AA57" t="str">
            <v>Morze Bałtyckie</v>
          </cell>
          <cell r="AB57" t="str">
            <v>brak oceny</v>
          </cell>
          <cell r="AF57" t="str">
            <v>Minister właściwy ds. gospodarki morskiej / Minister właściwy ds. środowiska</v>
          </cell>
          <cell r="AH57">
            <v>25000</v>
          </cell>
          <cell r="AI57" t="str">
            <v>Koszty obejmować będą m.in. wyjazdy na spotkania na arenie międzynarodowej poświęcone ustanawianiu wymogów dotyczących ograniczenia hałasu podwodnego z transportu morskiego</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AA58" t="str">
            <v>Obszary morskie RP</v>
          </cell>
          <cell r="AB58" t="str">
            <v>brak oceny</v>
          </cell>
          <cell r="AF58" t="str">
            <v>Minister właściwy ds. gospodarki morskiej / 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 xml:space="preserve">2015 - 2023 </v>
          </cell>
          <cell r="AA59" t="str">
            <v>Obszary morskie RP</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Minister właściwy ds. gospodarki morskiej / Minister właściwy ds. środowiska</v>
          </cell>
          <cell r="AG59" t="str">
            <v>nie</v>
          </cell>
          <cell r="AH59">
            <v>400000</v>
          </cell>
          <cell r="AI59" t="str">
            <v>Szacowno koszty dla tego dziąlania w kwocie 400 000 PLN.</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sheetData sheetId="2"/>
      <sheetData sheetId="3"/>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t="str">
            <v>KTM31_7</v>
          </cell>
          <cell r="D5" t="str">
            <v>Monitoring powietrzny i satelitarny morza pod kątem wykrywania zanieczyszczeń</v>
          </cell>
          <cell r="E5">
            <v>0</v>
          </cell>
          <cell r="F5">
            <v>3</v>
          </cell>
          <cell r="G5">
            <v>2</v>
          </cell>
          <cell r="H5">
            <v>4</v>
          </cell>
          <cell r="I5">
            <v>4</v>
          </cell>
          <cell r="J5">
            <v>14</v>
          </cell>
          <cell r="K5">
            <v>5</v>
          </cell>
          <cell r="L5">
            <v>1280000</v>
          </cell>
          <cell r="M5">
            <v>5</v>
          </cell>
          <cell r="N5">
            <v>5</v>
          </cell>
          <cell r="O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
 Szacunkowe koszty wdrożenia działania wynoszą 1280000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5" t="str">
            <v>Dla działania nie została przeprowadzona analiza ilościowa.</v>
          </cell>
          <cell r="Q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v>
          </cell>
          <cell r="R5" t="str">
            <v>Szacunkowe koszty wdrożenia działania wynoszą 1280000 PLN.
Zgodnie z założoną metodyką, odnosząc tę wartość do przyjętej 5-stopniowej skali oceny, gdzie 1 oznacza bardzo wysoki, a 5 bardzo niski koszt wdrożenia, działanie otrzymało wynikową ocenę 5.</v>
          </cell>
          <cell r="S5" t="str">
            <v>Ostatecznie, uwzględniając wyniki analizy jakościowej oraz szacowane koszty, pod względem efektywności kosztowej działanie oceniono na 5 (w 5-stopniowej skali, gdzie 1 oznacza bardzo niską, a 5 bardzo wysoką efektywność kosztową).</v>
          </cell>
          <cell r="T5">
            <v>0</v>
          </cell>
          <cell r="U5" t="str">
            <v>Dla działania nie została przeprowadzona analiza ilościowa.</v>
          </cell>
          <cell r="V5" t="str">
            <v xml:space="preserve"> </v>
          </cell>
          <cell r="W5" t="str">
            <v>Szacunkowe koszty wdrożenia działania wynoszą 1280000 PLN
Żródło oszacowania kosztów: BRAK</v>
          </cell>
          <cell r="X5" t="str">
            <v>Założenia do szacunku kosztów:
Przyjęto założenie, że do monitoringu powietrznego zostanie zakupionych 10 dronów po 8 tys. PLN Solo 3DR z gimbalem (80 000 PLN/rok). Miesięczny koszt pracy drona wraz z przeglądem i obróbką danych przez niego zbieranych wyniesie 2000 PLN (240 000 PLN/rok). Łączne roczne koszty monitoringu wyniosą 320 000 PLN w 1 roku, a 240 000 PLN w kolejnych latach. Do 2020 r. koszt sumaryczny wynosi 1 280 000 PLN.</v>
          </cell>
          <cell r="AB5" t="str">
            <v>Ś</v>
          </cell>
        </row>
        <row r="6">
          <cell r="C6" t="str">
            <v>KTM29_3</v>
          </cell>
          <cell r="D6" t="str">
            <v>Rozwój portowych urządzeń do odbioru odpadów oraz pozostałości ładunkowych ze statków</v>
          </cell>
          <cell r="E6">
            <v>0</v>
          </cell>
          <cell r="F6">
            <v>2</v>
          </cell>
          <cell r="G6">
            <v>3</v>
          </cell>
          <cell r="H6">
            <v>4</v>
          </cell>
          <cell r="I6">
            <v>4</v>
          </cell>
          <cell r="J6">
            <v>13</v>
          </cell>
          <cell r="K6">
            <v>5</v>
          </cell>
          <cell r="L6">
            <v>50000000</v>
          </cell>
          <cell r="M6">
            <v>4</v>
          </cell>
          <cell r="N6">
            <v>5</v>
          </cell>
          <cell r="O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nie została przeprowadzona analiza ilościowa.</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nie została przeprowadzona analiza ilościowa.</v>
          </cell>
          <cell r="V6" t="str">
            <v xml:space="preserve"> </v>
          </cell>
          <cell r="W6" t="str">
            <v>Szacunkowe koszty wdrożenia działania wynoszą 50000000 PLN
Żródło oszacowania kosztów:Szacunki własne kosztów</v>
          </cell>
          <cell r="X6" t="str">
            <v xml:space="preserve">Założenia do szacunku kosztów:
Szacunkowy koszt wprowadzenia w portach morskich urządzeń do odbioru odpadów oraz posostałosci ładunkowych ze statków.
</v>
          </cell>
          <cell r="AB6" t="str">
            <v>Ś</v>
          </cell>
        </row>
        <row r="7">
          <cell r="C7" t="str">
            <v>KTM29_4</v>
          </cell>
          <cell r="D7" t="str">
            <v>Fishing for litter - sprzątanie morza</v>
          </cell>
          <cell r="E7">
            <v>0</v>
          </cell>
          <cell r="F7">
            <v>2</v>
          </cell>
          <cell r="G7">
            <v>3</v>
          </cell>
          <cell r="H7">
            <v>4</v>
          </cell>
          <cell r="I7">
            <v>2</v>
          </cell>
          <cell r="J7">
            <v>12</v>
          </cell>
          <cell r="K7">
            <v>5</v>
          </cell>
          <cell r="L7">
            <v>12372000</v>
          </cell>
          <cell r="M7">
            <v>4</v>
          </cell>
          <cell r="N7">
            <v>5</v>
          </cell>
          <cell r="O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12372000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7" t="str">
            <v>Dla działania nie została przeprowadzona analiza ilościowa.</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7" t="str">
            <v>Szacunkowe koszty wdrożenia działania wynoszą 12372000 PLN.
Zgodnie z założoną metodyką, odnosząc tę wartość do przyjętej 5-stopniowej skali oceny, gdzie 1 oznacza bardzo wysoki, a 5 bardzo niski koszt wdrożenia, działanie otrzymało wynikową ocenę 4.</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nie została przeprowadzona analiza ilościowa.</v>
          </cell>
          <cell r="V7" t="str">
            <v xml:space="preserve"> </v>
          </cell>
          <cell r="W7" t="str">
            <v>Szacunkowe koszty wdrożenia działania wynoszą 12372000 PLN
Żródło oszacowania kosztów:Szacunki własne oraz dane statystyczne</v>
          </cell>
          <cell r="X7" t="str">
            <v>Założenia do szacunku kosztów:
Przy założeniu, że 100 kutrów należy zaopatrzyć w "big bag" w cenie 30 PLN/szt. otrzymujemy koszt 3 000 PLN. Każdy z kutrów jest w stanie rocznie wyprodukowac 3 Mg odpadów (100 x 3), czyli 3 000 ton. Utylizacja 1 tony odpadów szacunkowo kosztować może 300 PLN (3 000 ton x 300 PLN). Koszt utylizacji tych odpadów łącznie wynosić będzie 90 000 PLN. Podsumowując, zakup "big bag" oraz utylizacja wszystrkich odpadów oscylować będzie w kwocie 93 000 PLN rocznie, czyli do 2020 r. 372 000 PLN.
Dodatkowo przewiduje się co czteroletni koszt w związku ponoszeniem kosztów na dodatkową akcję wyławiania sieci rybackich i innych odpadów przez nurków w kwocie 12 000 000 PLN. Ostatnio taka akcja miała miejsce w roku 2015, kolejna przewidziana jest na rok 2019.</v>
          </cell>
          <cell r="AB7" t="str">
            <v>Ś</v>
          </cell>
        </row>
        <row r="8">
          <cell r="C8" t="str">
            <v>KTM33_4</v>
          </cell>
          <cell r="D8" t="str">
            <v>Wprowadzenie na obszarze Morza Bałtyckiego zakazu zrzutu nieoczyszczonych ścieków sanitarnych  ze statków pasażerskich</v>
          </cell>
          <cell r="E8">
            <v>153911000</v>
          </cell>
          <cell r="F8">
            <v>1</v>
          </cell>
          <cell r="G8">
            <v>3</v>
          </cell>
          <cell r="H8">
            <v>4</v>
          </cell>
          <cell r="I8">
            <v>4</v>
          </cell>
          <cell r="J8">
            <v>11</v>
          </cell>
          <cell r="K8">
            <v>5</v>
          </cell>
          <cell r="L8">
            <v>50320000</v>
          </cell>
          <cell r="M8">
            <v>4</v>
          </cell>
          <cell r="N8">
            <v>5</v>
          </cell>
          <cell r="O8"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50320000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8" t="str">
            <v>Dla działania przeprowadzono analizę ilościową.
Szacunkowe korzyści z wdrożenia działania wynoszą 153911000 PLN</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8" t="str">
            <v>Szacunkowe koszty wdrożenia działania wynoszą 50320000 PLN.
Zgodnie z założoną metodyką, odnosząc tę wartość do przyjętej 5-stopniowej skali oceny, gdzie 1 oznacza bardzo wysoki, a 5 bardzo niski koszt wdrożenia, działanie otrzymało wynikową ocenę 4.</v>
          </cell>
          <cell r="S8" t="str">
            <v>Ostatecznie, uwzględniając wyniki analizy jakościowej oraz szacowane koszty, pod względem efektywności kosztowej działanie oceniono na 5 (w 5-stopniowej skali, gdzie 1 oznacza bardzo niską, a 5 bardzo wysoką efektywność kosztową).</v>
          </cell>
          <cell r="T8">
            <v>0</v>
          </cell>
          <cell r="U8"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V8" t="str">
            <v xml:space="preserve">Założenia do szacunku korzyści:
Wprowadzenie zakazu usuwania ścieków sanitarnych ze statków pasażerskich przyczyni się do redukcji eutrofizacji wód.
W oparciu o rocznik Statystyczny Gospodarki Wodnej w 2014 roku łączna ilość pasażerów promów wyniosła 587 000. Zakładając, ze średni czas dotarcia promem pomiędzy krajami nadbałtyckimi trwał 10 godzin to każdy z pasażerów wyprodukował 20 litrów ścieków. Mnożąc te dwie wartości otrzymujemy łączną ilość ścieków wyprodukowanych podczas jednego rejsu promem – 11  740 000 litrów ścieków. Według Rozporządzenia w sprawie wysokości jednostkowych stawek kar za przekroczenia warunków wprowadzenia ścieków do wód lub do ziemi wynika, ze jednostkowa stawka kary za przekroczenie dopuszczalnej ilości zawiesiny łatwo opadającej za 1 litr wynosi 13,11 PLN. Poprzez realizację tego działania można zmniejszyć wysokość płacenia kar w kwocie 153 911 400 PLN/rok.
Wyliczono wskaźniki analizy ekonomicznej - ENPV = 2206,00 mln PLN, ERR = 91%. Obliczony stosunek zdyskontowanych korzyści do kosztów wynosi 50,45 - działanie jest efektywne.
</v>
          </cell>
          <cell r="W8" t="str">
            <v>Szacunkowe koszty wdrożenia działania wynoszą 50320000 PLN
Żródło oszacowania kosztów:Dane z polskich portów morskich.</v>
          </cell>
          <cell r="X8" t="str">
            <v>Założenia do szacunku kosztów:
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50 mln PLN dla zapewnienia infrastruktury do odbioru ścieków ze statków pasażerskich w największych portach.
Oszacowano roczny koszt utylizacji w oczyszczalniach ścieków. 11 740 m3 pomnożono przez 7 PLN/m3. Roczny koszt utylizacji wynosi 82 000 PLN. W okresie do 2020r. łączne koszty utylizacji wyniosą ok. 320 000 PLN</v>
          </cell>
          <cell r="Y8">
            <v>0</v>
          </cell>
          <cell r="Z8">
            <v>225060.53</v>
          </cell>
          <cell r="AA8">
            <v>50.45</v>
          </cell>
          <cell r="AB8" t="str">
            <v>W</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cell r="V9" t="str">
            <v xml:space="preserve"> </v>
          </cell>
          <cell r="W9" t="str">
            <v>Szacunkowe koszty wdrożenia działania wynoszą 21381000 PLN
Żródło oszacowania kosztów:www.stat.gov.pl "Charakterystyka gospodarstw rolnych w 2013r."</v>
          </cell>
          <cell r="X9" t="str">
            <v>Założenia do szacunku kosztów:
Założono szkolenie  dla rolników z każdego z województw z zakresu "Rozwijania i promowania Kodeksu Dobrej Praktyki Rolniczej" oraz rolnictwa ekologicznego ze szczególnym uwzględnieniem szkodliwości nawozów mineralnych;według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B9" t="str">
            <v>Ś</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49000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49000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cell r="V10" t="str">
            <v xml:space="preserve"> </v>
          </cell>
          <cell r="W10" t="str">
            <v>Szacunkowe koszty wdrożenia działania wynoszą 49000 PLN
Żródło oszacowania kosztów: BRAK</v>
          </cell>
          <cell r="X10" t="str">
            <v xml:space="preserve">Założenia do szacunku kosztów:
Koszt modernizacji systemu powiadomień SMS w ramach zbioru danych  z połowów CMR MRiRW - 40 000 PLN, koszt powielenia kluczy do oznaczania ptaków w przyłowie - 8979 PLN.
</v>
          </cell>
          <cell r="AB10" t="str">
            <v>Ś</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V11" t="str">
            <v>Założenia do szacunku korzyści:
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W11" t="str">
            <v>Szacunkowe koszty wdrożenia działania wynoszą 10000 PLN
Żródło oszacowania kosztów:Portal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X11" t="str">
            <v>Założenia do szacunku kosztów:
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dolarów. 
Na potrzeby KPOWM przyjęto koszt udostępniania gazu z cystern (10000 PLN na jeden statek), który nie jest istotny, ten sposób bunkrowania wymaga jednak znacznego nakładu czasu oraz miejsca na nabrzeżu.</v>
          </cell>
          <cell r="Y11">
            <v>0</v>
          </cell>
          <cell r="Z11">
            <v>832.13</v>
          </cell>
          <cell r="AA11">
            <v>45.8</v>
          </cell>
          <cell r="AB11" t="str">
            <v>W</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cell r="V12" t="str">
            <v xml:space="preserve"> </v>
          </cell>
          <cell r="W12" t="str">
            <v>Szacunkowe koszty wdrożenia działania wynoszą 170000 PLN
Żródło oszacowania kosztów: BRAK</v>
          </cell>
          <cell r="X12" t="str">
            <v>Założenia do szacunku kosztów:
Działanie przeprowadzone w ramach bieżącej działalności urzędów.
Przyjęto koszty zatrudnienia dodatkowych inspektorów kontroli na poziomie 170 tys. PLN rocznie (2 etaty); działność statutowa w ramach instytucji kontrolujących.</v>
          </cell>
          <cell r="AB12" t="str">
            <v>Ś</v>
          </cell>
        </row>
        <row r="13">
          <cell r="C13" t="str">
            <v>KTM1_6</v>
          </cell>
          <cell r="D13" t="str">
            <v>Kampania edukacyjno-informacyjna na rzecz racjonalnej gospodarki wodami opadowymi</v>
          </cell>
          <cell r="E13" t="str">
            <v>ND</v>
          </cell>
          <cell r="F13">
            <v>1</v>
          </cell>
          <cell r="G13">
            <v>3</v>
          </cell>
          <cell r="H13">
            <v>4</v>
          </cell>
          <cell r="I13">
            <v>1</v>
          </cell>
          <cell r="J13">
            <v>9.5</v>
          </cell>
          <cell r="K13">
            <v>4</v>
          </cell>
          <cell r="L13">
            <v>10000000</v>
          </cell>
          <cell r="M13">
            <v>4</v>
          </cell>
          <cell r="N13">
            <v>4</v>
          </cell>
          <cell r="O13"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3" t="str">
            <v>Korzyścią będzie zwiększenie w przyszłości, efektywności redukcji substancji biogennych i niebezpiecznych (pośrednio) pochodzących z wód opadowych. Nie można obiektywnie oszacować wartości korzyści.</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3" t="str">
            <v>Ostatecznie, uwzględniając wyniki analizy jakościowej oraz szacowane koszty, pod względem efektywności kosztowej działanie oceniono na 4 (w 5-stopniowej skali, gdzie 1 oznacza bardzo niską, a 5 bardzo wysoką efektywność kosztową).</v>
          </cell>
          <cell r="T13">
            <v>0</v>
          </cell>
          <cell r="U13" t="str">
            <v>Dla działania przeprowadzono analizę ilościową.
Szacunkowe korzyści z wdrożenia działania wynoszą ND PLN
Żródło oszacowania korzyści:
Brak możliwości oszacowania wielkości korzyści.</v>
          </cell>
          <cell r="V13" t="str">
            <v>Założenia do szacunku korzyści:
Korzyścią będzie zwiększenie w przyszłości, efektywności redukcji substancji biogennych i niebezpiecznych (pośrednio) pochodzących z wód opadowych. Nie można obiektywnie oszacować wartości korzyści.</v>
          </cell>
          <cell r="W13" t="str">
            <v>Szacunkowe koszty wdrożenia działania wynoszą 10000000 PLN
Żródło oszacowania kosztów:Eksperckie</v>
          </cell>
          <cell r="X13" t="str">
            <v>Założenia do szacunku kosztów:
Założono koszt działania na poziomie 10 mln PLN. Stanowi on koszt przygotowania kampanii, przeprowadzenie jej oraz koszt opracowania materiałów szkoleniowych i przeprowadzenie serii szkoleń.</v>
          </cell>
          <cell r="AB13" t="str">
            <v>Ś</v>
          </cell>
        </row>
        <row r="14">
          <cell r="C14" t="str">
            <v>KTM14_3</v>
          </cell>
          <cell r="D14" t="str">
            <v xml:space="preserve">Promowanie Polskiego Kodeksu Odpowiedzialnego  Rybołówstwa
</v>
          </cell>
          <cell r="E14">
            <v>0</v>
          </cell>
          <cell r="F14">
            <v>1</v>
          </cell>
          <cell r="G14">
            <v>2</v>
          </cell>
          <cell r="H14">
            <v>4</v>
          </cell>
          <cell r="I14">
            <v>1</v>
          </cell>
          <cell r="J14">
            <v>8.5</v>
          </cell>
          <cell r="K14">
            <v>3</v>
          </cell>
          <cell r="L14">
            <v>249000</v>
          </cell>
          <cell r="M14">
            <v>5</v>
          </cell>
          <cell r="N14">
            <v>4</v>
          </cell>
          <cell r="O14"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249000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4" t="str">
            <v>Dla działania nie została przeprowadzona analiza ilościowa.</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4" t="str">
            <v>Szacunkowe koszty wdrożenia działania wynoszą 249000 PLN.
Zgodnie z założoną metodyką, odnosząc tę wartość do przyjętej 5-stopniowej skali oceny, gdzie 1 oznacza bardzo wysoki, a 5 bardzo niski koszt wdrożenia, działanie otrzymało wynikową ocenę 5.</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nie została przeprowadzona analiza ilościowa.</v>
          </cell>
          <cell r="V14" t="str">
            <v xml:space="preserve"> </v>
          </cell>
          <cell r="W14" t="str">
            <v xml:space="preserve">Szacunkowe koszty wdrożenia działania wynoszą 249000 PLN
Żródło oszacowania kosztów:Dane z województwa pomorskiego, warmińsko-mazurskiego i zachodnio-pomorskiego; dokument pn.: "Gospodarka morska w 2013r"  opracowany przez Główny Urząd Statystyczny; oferty agencji reklamowych, cennik TVP </v>
          </cell>
          <cell r="X14" t="str">
            <v>Założenia do szacunku kosztów:
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B14" t="str">
            <v>W</v>
          </cell>
        </row>
        <row r="15">
          <cell r="C15" t="str">
            <v>KTM33_2</v>
          </cell>
          <cell r="D15" t="str">
            <v>Rozwój infrastruktury portowej służącej dostarczaniu energii elektrycznej z nabrzeża na statki</v>
          </cell>
          <cell r="E15">
            <v>0</v>
          </cell>
          <cell r="F15">
            <v>1</v>
          </cell>
          <cell r="G15">
            <v>3</v>
          </cell>
          <cell r="H15">
            <v>2</v>
          </cell>
          <cell r="I15">
            <v>3</v>
          </cell>
          <cell r="J15">
            <v>8.5</v>
          </cell>
          <cell r="K15">
            <v>3</v>
          </cell>
          <cell r="L15">
            <v>8000000</v>
          </cell>
          <cell r="M15">
            <v>5</v>
          </cell>
          <cell r="N15">
            <v>4</v>
          </cell>
          <cell r="O1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8000000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5" t="str">
            <v>Dla działania nie została przeprowadzona analiza ilościowa.</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5" t="str">
            <v>Szacunkowe koszty wdrożenia działania wynoszą 8000000 PLN.
Zgodnie z założoną metodyką, odnosząc tę wartość do przyjętej 5-stopniowej skali oceny, gdzie 1 oznacza bardzo wysoki, a 5 bardzo niski koszt wdrożenia, działanie otrzymało wynikową ocenę 5.</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cell r="V15" t="str">
            <v xml:space="preserve"> </v>
          </cell>
          <cell r="W15" t="str">
            <v>Szacunkowe koszty wdrożenia działania wynoszą 8000000 PLN
Żródło oszacowania kosztów:Ankiety przeprowadzone wśród polskich mortów morskich.</v>
          </cell>
          <cell r="X15" t="str">
            <v>Założenia do szacunku kosztów:
W celu oszacowania kosztów wdrożenia tej infrastruktury przeprowadzono ankietę wśród 10 dużych polskich portów znajdujących się u wybrzeża Morza Bałtyckiego. Wśród przeważającej większości portów można się spotkać z „szafkami” pozwalającymi zasilać jednostki pływające na nabrzeżach portowych. Na podstawie przeprowadzonego badania można określić szacunkowy, uśredniony koszt dla tego typu działania – ok. 800 000 PLN w jednym porcie. Przy założeniu, że 10 najwiekszych portów miałoby zostac wyposażonych w infrastrukturę do zasilania statków energią elektryczną, łączny koszt tego działania wyniósłby ok. 8 000 000 PLN.</v>
          </cell>
          <cell r="AB15" t="str">
            <v>N</v>
          </cell>
        </row>
        <row r="16">
          <cell r="C16" t="str">
            <v xml:space="preserve"> KTM34_3</v>
          </cell>
          <cell r="D16" t="str">
            <v>Edukacja akwarystów w zakresie zagrożeń związnych z uwalnianiem okazów obcych gatunków inwazyjnych do środowiska naturalnego</v>
          </cell>
          <cell r="E16">
            <v>0</v>
          </cell>
          <cell r="F16">
            <v>1</v>
          </cell>
          <cell r="G16">
            <v>1</v>
          </cell>
          <cell r="H16">
            <v>4</v>
          </cell>
          <cell r="I16">
            <v>2</v>
          </cell>
          <cell r="J16">
            <v>8</v>
          </cell>
          <cell r="K16">
            <v>3</v>
          </cell>
          <cell r="L16">
            <v>9000</v>
          </cell>
          <cell r="M16">
            <v>5</v>
          </cell>
          <cell r="N16">
            <v>4</v>
          </cell>
          <cell r="O1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6" t="str">
            <v>Dla działania nie została przeprowadzona analiza ilościowa.</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6" t="str">
            <v>Szacunkowe koszty wdrożenia działania wynoszą 9000 PLN.
Zgodnie z założoną metodyką, odnosząc tę wartość do przyjętej 5-stopniowej skali oceny, gdzie 1 oznacza bardzo wysoki, a 5 bardzo niski koszt wdrożenia, działanie otrzymało wynikową ocenę 5.</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cell r="V16" t="str">
            <v xml:space="preserve"> </v>
          </cell>
          <cell r="W16" t="str">
            <v>Szacunkowe koszty wdrożenia działania wynoszą 9000 PLN
Żródło oszacowania kosztów: BRAK</v>
          </cell>
          <cell r="X16" t="str">
            <v>Założenia do szacunku kosztów:
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AB16" t="str">
            <v>N</v>
          </cell>
        </row>
        <row r="17">
          <cell r="C17" t="str">
            <v>KTM31_5</v>
          </cell>
          <cell r="D17" t="str">
            <v xml:space="preserve">Przygotowanie planu zwalczania zanieczyszczeń ropopochodnych 
na brzegu morskim </v>
          </cell>
          <cell r="E17">
            <v>0</v>
          </cell>
          <cell r="F17">
            <v>1</v>
          </cell>
          <cell r="G17">
            <v>3</v>
          </cell>
          <cell r="H17">
            <v>2</v>
          </cell>
          <cell r="I17">
            <v>2</v>
          </cell>
          <cell r="J17">
            <v>8</v>
          </cell>
          <cell r="K17">
            <v>3</v>
          </cell>
          <cell r="L17">
            <v>400000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400000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7" t="str">
            <v>Szacunkowe koszty wdrożenia działania wynoszą 400000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cell r="V17" t="str">
            <v xml:space="preserve"> </v>
          </cell>
          <cell r="W17" t="str">
            <v>Szacunkowe koszty wdrożenia działania wynoszą 400000 PLN
Żródło oszacowania kosztów: BRAK</v>
          </cell>
          <cell r="X17" t="str">
            <v>Założenia do szacunku kosztów:
Szacunkowy koszt działania to ok. 400 000 PLN.</v>
          </cell>
          <cell r="AB17" t="str">
            <v>Ś</v>
          </cell>
        </row>
        <row r="18">
          <cell r="C18" t="str">
            <v>KTM1_1</v>
          </cell>
          <cell r="D18" t="str">
            <v>Zwiększenie wymagań w zakresie usuwania fosforu w ściekach odprowadzanych z oczyszczalni</v>
          </cell>
          <cell r="E18">
            <v>756800000</v>
          </cell>
          <cell r="F18">
            <v>4</v>
          </cell>
          <cell r="G18">
            <v>3</v>
          </cell>
          <cell r="H18">
            <v>4</v>
          </cell>
          <cell r="I18">
            <v>3</v>
          </cell>
          <cell r="J18">
            <v>16.5</v>
          </cell>
          <cell r="K18">
            <v>5</v>
          </cell>
          <cell r="L18">
            <v>193280000</v>
          </cell>
          <cell r="M18">
            <v>2</v>
          </cell>
          <cell r="N18">
            <v>3</v>
          </cell>
          <cell r="O18" t="str">
            <v>Dla działania przeprowadzono analizę ilościową.
Szacunkowe korzyści z wdrożenia działania wynoszą 756800000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193280000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18" t="str">
            <v xml:space="preserve">Dla działania przeprowadzono analizę ilościową.
Szacunkowe korzyści z wdrożenia działania wynoszą 756800000 PLN. Wyniki analizy: ENPV=  mln PLN, ERR= %, B/C= </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18" t="str">
            <v>Szacunkowe koszty wdrożenia działania wynoszą 193280000 PLN.
Zgodnie z założoną metodyką, odnosząc tę wartość do przyjętej 5-stopniowej skali oceny, gdzie 1 oznacza bardzo wysoki, a 5 bardzo niski koszt wdrożenia, działanie otrzymało wynikową ocenę 2.</v>
          </cell>
          <cell r="S18" t="str">
            <v>Ostatecznie, uwzględniając wyniki analizy jakościowej oraz szacowane koszty, pod względem efektywności kosztowej działanie oceniono na 3 (w 5-stopniowej skali, gdzie 1 oznacza bardzo niską, a 5 bardzo wysoką efektywność kosztową).</v>
          </cell>
          <cell r="T18">
            <v>0</v>
          </cell>
          <cell r="U18" t="str">
            <v>Dla działania przeprowadzono analizę ilościową.
Szacunkowe korzyści z wdrożenia działania wynoszą 756800000 PLN
Żródło oszacowania korzyści:
Costs and benefits from nutrient reductions to the Baltic Sea,
SWEDISH ENVIRONMENTAL PROTECTION AGENCY,
December 2008</v>
          </cell>
          <cell r="V18" t="str">
            <v>Założenia do szacunku korzyści:
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W18" t="str">
            <v>Szacunkowe koszty wdrożenia działania wynoszą 193280000 PLN
Żródło oszacowania kosztów: BRAK</v>
          </cell>
          <cell r="X18" t="str">
            <v xml:space="preserve">Założenia do szacunku kosztów:
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PLN/tone. 
Koszt usunięcia 1 kg fosforu na:
OŚK Pomorzany: 17,3 euro
OŚK Zdroje: 16,54 euro
OŚK Gdańsk Wschód: 11,41 euro.
Średnia: 15,1 euro
Ostateczna kwota: 60,4 PLN/kg P usuniętego. Ocenia się, że realizacja działania pozwoli na zmniejszenie tej ilości o 1,3 - 2,3 tys. ton P rocznie. Iloczyn 1300 ton P x 60,4 PLN/kg = 48 320 000 PLN, czyli do 2020 r. 193 mln PLN.
</v>
          </cell>
          <cell r="AB18" t="str">
            <v>N</v>
          </cell>
        </row>
        <row r="19">
          <cell r="C19" t="str">
            <v>KTM2_1</v>
          </cell>
          <cell r="D19" t="str">
            <v>Wprowadzenie limitu dawki fosforu wprowadzanej do gleb z nawozami naturalnymi</v>
          </cell>
          <cell r="E19">
            <v>374122000</v>
          </cell>
          <cell r="F19">
            <v>2</v>
          </cell>
          <cell r="G19">
            <v>3</v>
          </cell>
          <cell r="H19">
            <v>4</v>
          </cell>
          <cell r="I19">
            <v>2</v>
          </cell>
          <cell r="J19">
            <v>12</v>
          </cell>
          <cell r="K19">
            <v>5</v>
          </cell>
          <cell r="L19">
            <v>338688000</v>
          </cell>
          <cell r="M19">
            <v>1</v>
          </cell>
          <cell r="N19">
            <v>3</v>
          </cell>
          <cell r="O19" t="str">
            <v>Dla działania przeprowadzono analizę ilościową.
Szacunkowe korzyści z wdrożenia działania wynoszą 374122000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338688000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19" t="str">
            <v>Dla działania przeprowadzono analizę ilościową.
Szacunkowe korzyści z wdrożenia działania wynoszą 374122000 PLN</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19" t="str">
            <v>Szacunkowe koszty wdrożenia działania wynoszą 338688000 PLN.
Zgodnie z założoną metodyką, odnosząc tę wartość do przyjętej 5-stopniowej skali oceny, gdzie 1 oznacza bardzo wysoki, a 5 bardzo niski koszt wdrożenia, działanie otrzymało wynikową ocenę 1.</v>
          </cell>
          <cell r="S19" t="str">
            <v>Ostatecznie, uwzględniając wyniki analizy jakościowej oraz szacowane koszty, pod względem efektywności kosztowej działanie oceniono na 3 (w 5-stopniowej skali, gdzie 1 oznacza bardzo niską, a 5 bardzo wysoką efektywność kosztową).</v>
          </cell>
          <cell r="T19">
            <v>0</v>
          </cell>
          <cell r="U19" t="str">
            <v>Dla działania przeprowadzono analizę ilościową.
Szacunkowe korzyści z wdrożenia działania wynoszą 374122000 PLN
Żródło oszacowania korzyści:
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V19" t="str">
            <v>Założenia do szacunku korzyści:
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W19" t="str">
            <v>Szacunkowe koszty wdrożenia działania wynoszą 338688000 PLN
Żródło oszacowania kosztów:Założenia przyjęte w  opisie działania oraz na bazie Rocznika Statystycznego Rolnictwa 2014.</v>
          </cell>
          <cell r="X19" t="str">
            <v>Założenia do szacunku kosztów:
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Y19">
            <v>0</v>
          </cell>
          <cell r="Z19">
            <v>679731.85</v>
          </cell>
          <cell r="AA19">
            <v>1.1000000000000001</v>
          </cell>
          <cell r="AB19" t="str">
            <v>Ś</v>
          </cell>
        </row>
        <row r="20">
          <cell r="C20" t="str">
            <v>KTM2_4</v>
          </cell>
          <cell r="D20" t="str">
            <v>Przeciwdziałanie powierzchniowej erozji wodnej na styku pól i wód śródlądowych</v>
          </cell>
          <cell r="E20">
            <v>145856000</v>
          </cell>
          <cell r="F20">
            <v>2</v>
          </cell>
          <cell r="G20">
            <v>3</v>
          </cell>
          <cell r="H20">
            <v>4</v>
          </cell>
          <cell r="I20">
            <v>1</v>
          </cell>
          <cell r="J20">
            <v>11.5</v>
          </cell>
          <cell r="K20">
            <v>5</v>
          </cell>
          <cell r="L20">
            <v>203900000</v>
          </cell>
          <cell r="M20">
            <v>2</v>
          </cell>
          <cell r="N20">
            <v>3</v>
          </cell>
          <cell r="O20" t="str">
            <v>Dla działania przeprowadzono analizę ilościową.
Szacunkowe korzyści z wdrożenia działania wynoszą 145856000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203900000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0" t="str">
            <v>Dla działania przeprowadzono analizę ilościową.
Szacunkowe korzyści z wdrożenia działania wynoszą 145856000 PLN</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20" t="str">
            <v>Szacunkowe koszty wdrożenia działania wynoszą 203900000 PLN.
Zgodnie z założoną metodyką, odnosząc tę wartość do przyjętej 5-stopniowej skali oceny, gdzie 1 oznacza bardzo wysoki, a 5 bardzo niski koszt wdrożenia, działanie otrzymało wynikową ocenę 2.</v>
          </cell>
          <cell r="S20" t="str">
            <v>Ostatecznie, uwzględniając wyniki analizy jakościowej oraz szacowane koszty, pod względem efektywności kosztowej działanie oceniono na 3 (w 5-stopniowej skali, gdzie 1 oznacza bardzo niską, a 5 bardzo wysoką efektywność kosztową).</v>
          </cell>
          <cell r="T20" t="str">
            <v>musi wypaść</v>
          </cell>
          <cell r="U20" t="str">
            <v xml:space="preserve">Dla działania przeprowadzono analizę ilościową.
Szacunkowe korzyści z wdrożenia działania wynoszą 145856000 PLN
Żródło oszacowania korzyści:
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cell r="V20" t="str">
            <v>Założenia do szacunku korzyści:
Tworzenie trwałych stref buforowych, przyczyni się do zmniejszenia ilości substancji biogennych pochodzących ze spływu powierzchniowego. Pośrednio korzyścią są mniejsze koszty utrzymania rzek i cieków przez RZGW i ZMiUW - wielkość uzależniona od powierzchni obszarów.
Wyliczono wskaźniki analizy ekonomicznej - ENPV = 1621,29 mln PLN, ERR = 31%. Obliczony stosunek zdyskontowanych korzyści do kosztów wynosi 4,17  - działanie jest efektywne.</v>
          </cell>
          <cell r="W20" t="str">
            <v>Szacunkowe koszty wdrożenia działania wynoszą 203900000 PLN
Żródło oszacowania kosztów:Brak</v>
          </cell>
          <cell r="X20" t="str">
            <v xml:space="preserve">Założenia do szacunku kosztów:
W 1 roku 137,6 mln PLN, w kolejnych 22,1 mln PLN.
Podstawowe założenia:
- bodziec wypłacany z góry: 3000 PLN/ha
- dopłata roczna wypłacana co roku: 560 PLN/ha
- koszt zmian w ewidencji gruntówi: 300 PLN/ha
- koszt opracowania, wdrożenia, obsługi i monitoringu programu rocznie: 2,5 mln PLN
</v>
          </cell>
          <cell r="Y20">
            <v>0</v>
          </cell>
          <cell r="Z20">
            <v>213281.89</v>
          </cell>
          <cell r="AA20">
            <v>4.17</v>
          </cell>
          <cell r="AB20" t="str">
            <v>W</v>
          </cell>
        </row>
        <row r="21">
          <cell r="C21" t="str">
            <v>KTM31_6</v>
          </cell>
          <cell r="D21" t="str">
            <v>Zwiększanie skuteczności zwalczania zanieczyszczeń na morzu</v>
          </cell>
          <cell r="E21">
            <v>0</v>
          </cell>
          <cell r="F21">
            <v>2</v>
          </cell>
          <cell r="G21">
            <v>2</v>
          </cell>
          <cell r="H21">
            <v>3</v>
          </cell>
          <cell r="I21">
            <v>4</v>
          </cell>
          <cell r="J21">
            <v>11</v>
          </cell>
          <cell r="K21">
            <v>5</v>
          </cell>
          <cell r="L21">
            <v>232140000</v>
          </cell>
          <cell r="M21">
            <v>2</v>
          </cell>
          <cell r="N21">
            <v>3</v>
          </cell>
          <cell r="O2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232140000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1" t="str">
            <v>Dla działania nie została przeprowadzona analiza ilościowa.</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21" t="str">
            <v>Szacunkowe koszty wdrożenia działania wynoszą 232140000 PLN.
Zgodnie z założoną metodyką, odnosząc tę wartość do przyjętej 5-stopniowej skali oceny, gdzie 1 oznacza bardzo wysoki, a 5 bardzo niski koszt wdrożenia, działanie otrzymało wynikową ocenę 2.</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nie została przeprowadzona analiza ilościowa.</v>
          </cell>
          <cell r="V21" t="str">
            <v xml:space="preserve"> </v>
          </cell>
          <cell r="W21" t="str">
            <v>Szacunkowe koszty wdrożenia działania wynoszą 232140000 PLN
Żródło oszacowania kosztów: BRAK</v>
          </cell>
          <cell r="X21" t="str">
            <v xml:space="preserve">Założenia do szacunku kosztów:
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Y21" t="e">
            <v>#N/A</v>
          </cell>
          <cell r="Z21" t="str">
            <v>b/d</v>
          </cell>
          <cell r="AA21" t="e">
            <v>#N/A</v>
          </cell>
          <cell r="AB21" t="str">
            <v>W</v>
          </cell>
        </row>
        <row r="22">
          <cell r="C22" t="str">
            <v>KTM2_2</v>
          </cell>
          <cell r="D22" t="str">
            <v>Zwiększenie powierzchni gruntów rolnych objętych planami nawożenia</v>
          </cell>
          <cell r="E22">
            <v>103630000</v>
          </cell>
          <cell r="F22">
            <v>1</v>
          </cell>
          <cell r="G22">
            <v>3</v>
          </cell>
          <cell r="H22">
            <v>4</v>
          </cell>
          <cell r="I22">
            <v>1</v>
          </cell>
          <cell r="J22">
            <v>9.5</v>
          </cell>
          <cell r="K22">
            <v>4</v>
          </cell>
          <cell r="L22">
            <v>240000000</v>
          </cell>
          <cell r="M22">
            <v>2</v>
          </cell>
          <cell r="N22">
            <v>3</v>
          </cell>
          <cell r="O22" t="str">
            <v>Dla działania przeprowadzono analizę ilościową.
Szacunkowe korzyści z wdrożenia działania wynoszą 103630000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240000000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2" t="str">
            <v xml:space="preserve">Dla działania przeprowadzono analizę ilościową.
Szacunkowe korzyści z wdrożenia działania wynoszą 103630000 PLN. Wyniki analizy: ENPV=  mln PLN, ERR= %, B/C= </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2" t="str">
            <v>Szacunkowe koszty wdrożenia działania wynoszą 240000000 PLN.
Zgodnie z założoną metodyką, odnosząc tę wartość do przyjętej 5-stopniowej skali oceny, gdzie 1 oznacza bardzo wysoki, a 5 bardzo niski koszt wdrożenia, działanie otrzymało wynikową ocenę 2.</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przeprowadzono analizę ilościową.
Szacunkowe korzyści z wdrożenia działania wynoszą 103630000 PLN
Żródło oszacowania korzyści:
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V22" t="str">
            <v>Założenia do szacunku korzyści:
Konieczność wykonania planu nawożenia dla większej ilości gospodarstw rolnych spowoduje bardziej racjonalną politykę nawożenia, przez co nastąpi redukcja ilości biogenów 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W22" t="str">
            <v>Szacunkowe koszty wdrożenia działania wynoszą 240000000 PLN
Żródło oszacowania kosztów:Dane ilościowe i finansowe na podstawie danych GUS za rok 2013</v>
          </cell>
          <cell r="X22" t="str">
            <v>Założenia do szacunku kosztów:
Koszty przygotowania planów nawożenia wynoszą ok. 60 mln PLN. Brak kosztów implementacji. 
Koszty funkcjonowania - konieczność poświęcenia czasu przez rolników na stworzenie planów nawożenia. Po stronie urzędów konieczność kontroli większej liczby planów. Roczny koszt to 60 000 000 PLN, czyli do 2020 r. 240 000 000 PLN.</v>
          </cell>
          <cell r="AB22" t="str">
            <v>W</v>
          </cell>
        </row>
        <row r="23">
          <cell r="C23" t="str">
            <v>KTM2_3</v>
          </cell>
          <cell r="D23" t="str">
            <v>Zapewnienie warunków bezpiecznego przechowywania nawozów naturalnych</v>
          </cell>
          <cell r="E23">
            <v>120070000</v>
          </cell>
          <cell r="F23">
            <v>1</v>
          </cell>
          <cell r="G23">
            <v>3</v>
          </cell>
          <cell r="H23">
            <v>4</v>
          </cell>
          <cell r="I23">
            <v>1</v>
          </cell>
          <cell r="J23">
            <v>9.5</v>
          </cell>
          <cell r="K23">
            <v>4</v>
          </cell>
          <cell r="L23">
            <v>1200000000</v>
          </cell>
          <cell r="M23">
            <v>1</v>
          </cell>
          <cell r="N23">
            <v>3</v>
          </cell>
          <cell r="O23" t="str">
            <v>Dla działania przeprowadzono analizę ilościową.
Szacunkowe korzyści z wdrożenia działania wynoszą 120070000 PLN. Wyniki analizy: ENPV= 0 mln PLN, ERR= 175575,61%, B/C= 1,65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1200000000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3" t="str">
            <v>Dla działania przeprowadzono analizę ilościową.
Szacunkowe korzyści z wdrożenia działania wynoszą 120070000 PLN. Wyniki analizy: ENPV= 0 mln PLN, ERR= 175575,61%, B/C= 1,65</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3" t="str">
            <v>Szacunkowe koszty wdrożenia działania wynoszą 1200000000 PLN.
Zgodnie z założoną metodyką, odnosząc tę wartość do przyjętej 5-stopniowej skali oceny, gdzie 1 oznacza bardzo wysoki, a 5 bardzo niski koszt wdrożenia, działanie otrzymało wynikową ocenę 1.</v>
          </cell>
          <cell r="S23" t="str">
            <v>Ostatecznie, uwzględniając wyniki analizy jakościowej oraz szacowane koszty, pod względem efektywności kosztowej działanie oceniono na 3 (w 5-stopniowej skali, gdzie 1 oznacza bardzo niską, a 5 bardzo wysoką efektywność kosztową).</v>
          </cell>
          <cell r="T23">
            <v>0</v>
          </cell>
          <cell r="U23" t="str">
            <v>Dla działania przeprowadzono analizę ilościową.
Szacunkowe korzyści z wdrożenia działania wynoszą 120070000 PLN
Żródło oszacowania korzyści:
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V23" t="str">
            <v>Założenia do szacunku korzyści: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W23" t="str">
            <v xml:space="preserve">Szacunkowe koszty wdrożenia działania wynoszą 1200000000 PLN
Żródło oszacowania kosztów:Dane ilościowe na podstawie danych GUS za rok 2013 oraz szcunków inżynierów </v>
          </cell>
          <cell r="X23" t="str">
            <v>Założenia do szacunku kosztów:
Koszty inwestycyjne działania szacuje się na około 1 200 milionów złotych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Y23">
            <v>0</v>
          </cell>
          <cell r="Z23">
            <v>175575.61</v>
          </cell>
          <cell r="AA23">
            <v>1.65</v>
          </cell>
          <cell r="AB23" t="str">
            <v>W</v>
          </cell>
        </row>
        <row r="24">
          <cell r="C24" t="str">
            <v>KTM2_5</v>
          </cell>
          <cell r="D24" t="str">
            <v>Wykorzystanie kanałów melioracyjnych do redukcji ładunku biogenów z terenów rolniczych</v>
          </cell>
          <cell r="E24">
            <v>229962000</v>
          </cell>
          <cell r="F24">
            <v>1</v>
          </cell>
          <cell r="G24">
            <v>3</v>
          </cell>
          <cell r="H24">
            <v>4</v>
          </cell>
          <cell r="I24">
            <v>1</v>
          </cell>
          <cell r="J24">
            <v>9.5</v>
          </cell>
          <cell r="K24">
            <v>4</v>
          </cell>
          <cell r="L24">
            <v>204100000</v>
          </cell>
          <cell r="M24">
            <v>2</v>
          </cell>
          <cell r="N24">
            <v>3</v>
          </cell>
          <cell r="O24"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229962000 PLN. Wyniki analizy: ENPV= 0 mln PLN, ERR= 355187,2%, B/C= 19,4</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229962000 PLN
Żródło oszacowania korzyści:
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cell r="V24" t="str">
            <v>Założenia do szacunku korzyści:
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 3 368,78 mln PLN, ERR = 70%. Obliczony stosunek zdyskontowanych korzyści do kosztów wynosi 19,4  - działanie jest efektywne.</v>
          </cell>
          <cell r="W24" t="str">
            <v>Szacunkowe koszty wdrożenia działania wynoszą 204100000 PLN
Żródło oszacowania kosztów:Koszty oszacowano na bazie literatury: Średnio- i długookresowe programy rozwoju melioracji w skali kraju i województw, z uwzględnieniem potrzeb rolnictwa, możliwości realizacyjnych i skutków środowiskowych, Falenty, 11.2014 r</v>
          </cell>
          <cell r="X24" t="str">
            <v>Założenia do szacunku kosztów:
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Y24">
            <v>0</v>
          </cell>
          <cell r="Z24">
            <v>355187.20000000001</v>
          </cell>
          <cell r="AA24">
            <v>19.399999999999999</v>
          </cell>
          <cell r="AB24" t="str">
            <v>W</v>
          </cell>
        </row>
        <row r="25">
          <cell r="C25" t="str">
            <v>KTM4_1</v>
          </cell>
          <cell r="D25" t="str">
            <v>Redukcja emisji fosforu z hałdy fosfogipsów w Wiślince</v>
          </cell>
          <cell r="E25">
            <v>66220000</v>
          </cell>
          <cell r="F25">
            <v>1</v>
          </cell>
          <cell r="G25">
            <v>3</v>
          </cell>
          <cell r="H25">
            <v>2</v>
          </cell>
          <cell r="I25">
            <v>2</v>
          </cell>
          <cell r="J25">
            <v>8</v>
          </cell>
          <cell r="K25">
            <v>3</v>
          </cell>
          <cell r="L25">
            <v>60000000</v>
          </cell>
          <cell r="M25">
            <v>4</v>
          </cell>
          <cell r="N25">
            <v>3</v>
          </cell>
          <cell r="O25" t="str">
            <v>Dla działania przeprowadzono analizę ilościową.
Szacunkowe korzyści z wdrożenia działania wynoszą 66220000 PLN. Wyniki analizy: ENPV= 0 mln PLN, ERR= 108000,26%, B/C= 19,52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60000000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66220000 PLN. Wyniki analizy: ENPV= 0 mln PLN, ERR= 108000,26%, B/C= 19,52</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5" t="str">
            <v>Szacunkowe koszty wdrożenia działania wynoszą 60000000 PLN.
Zgodnie z założoną metodyką, odnosząc tę wartość do przyjętej 5-stopniowej skali oceny, gdzie 1 oznacza bardzo wysoki, a 5 bardzo niski koszt wdrożenia, działanie otrzymało wynikową ocenę 4.</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cell r="V25" t="str">
            <v>Założenia do szacunku korzyści:
Korzyść wynika ze zmniejszenia ładunku fosforu dopływającego do morza w ilości 70 ton / rok. Wyliczono wskaźniki analizy ekonomicznej - ENPV = 1024,67 mln PLN, ERR = 86%. Obliczony stosunek zdyskontowanych korzyści do kosztów wynosi 19,52  - działanie jest efektywne.</v>
          </cell>
          <cell r="W25" t="str">
            <v>Szacunkowe koszty wdrożenia działania wynoszą 60000000 PLN
Żródło oszacowania kosztów:Oszacowano na bazie literatury oraz wiedzy eksperckiej</v>
          </cell>
          <cell r="X25" t="str">
            <v xml:space="preserve">Założenia do szacunku kosztów:
Koszt jednorazowy wdrożenia. Powierzchnia 26 ha, pokrycie 1 ha składowiska 1 mln PLN, dodatkowy koszt związany ze specyfiką projektu oraz zakresem rzeczowym działania. </v>
          </cell>
          <cell r="Y25">
            <v>0</v>
          </cell>
          <cell r="Z25">
            <v>108000.26</v>
          </cell>
          <cell r="AA25">
            <v>19.52</v>
          </cell>
          <cell r="AB25" t="str">
            <v>Ś</v>
          </cell>
        </row>
        <row r="26">
          <cell r="C26" t="str">
            <v>KTM31_4</v>
          </cell>
          <cell r="D26" t="str">
            <v>Przygotowanie planu zagospodarowania odpadów z rozlewów olejowych powstałych na skutek wypadków morskich</v>
          </cell>
          <cell r="E26">
            <v>0</v>
          </cell>
          <cell r="F26">
            <v>1</v>
          </cell>
          <cell r="G26">
            <v>1</v>
          </cell>
          <cell r="H26">
            <v>4</v>
          </cell>
          <cell r="I26">
            <v>1</v>
          </cell>
          <cell r="J26">
            <v>7.5</v>
          </cell>
          <cell r="K26">
            <v>2</v>
          </cell>
          <cell r="L26">
            <v>300000</v>
          </cell>
          <cell r="M26">
            <v>5</v>
          </cell>
          <cell r="N26">
            <v>3</v>
          </cell>
          <cell r="O2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6" t="str">
            <v>Dla działania nie została przeprowadzona analiza ilościowa.</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v>
          </cell>
          <cell r="R2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nie została przeprowadzona analiza ilościowa.</v>
          </cell>
          <cell r="V26" t="str">
            <v xml:space="preserve"> </v>
          </cell>
          <cell r="W26" t="str">
            <v>Szacunkowe koszty wdrożenia działania wynoszą 300000 PLN
Żródło oszacowania kosztów: BRAK</v>
          </cell>
          <cell r="X26" t="str">
            <v>Założenia do szacunku kosztów:
Szacunkowy koszt działania to ok. 300 000 PLN.</v>
          </cell>
          <cell r="Y26" t="e">
            <v>#N/A</v>
          </cell>
          <cell r="Z26" t="str">
            <v>b/d</v>
          </cell>
          <cell r="AA26" t="e">
            <v>#N/A</v>
          </cell>
          <cell r="AB26" t="str">
            <v>Ś</v>
          </cell>
        </row>
        <row r="27">
          <cell r="C27" t="str">
            <v>KTM29_6</v>
          </cell>
          <cell r="D27" t="str">
            <v>Dodatkowe sprzątanie plaż</v>
          </cell>
          <cell r="E27">
            <v>5127000</v>
          </cell>
          <cell r="F27">
            <v>1</v>
          </cell>
          <cell r="G27">
            <v>2</v>
          </cell>
          <cell r="H27">
            <v>1</v>
          </cell>
          <cell r="I27">
            <v>4</v>
          </cell>
          <cell r="J27">
            <v>7</v>
          </cell>
          <cell r="K27">
            <v>2</v>
          </cell>
          <cell r="L27">
            <v>8800000</v>
          </cell>
          <cell r="M27">
            <v>5</v>
          </cell>
          <cell r="N27">
            <v>3</v>
          </cell>
          <cell r="O27"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7" t="str">
            <v>Dla działania przeprowadzono analizę ilościową.
Szacunkowe korzyści z wdrożenia działania wynoszą 5127000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7"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7" t="str">
            <v>Ostatecznie, uwzględniając wyniki analizy jakościowej oraz szacowane koszty, pod względem efektywności kosztowej działanie oceniono na 3 (w 5-stopniowej skali, gdzie 1 oznacza bardzo niską, a 5 bardzo wysoką efektywność kosztową).</v>
          </cell>
          <cell r="T27">
            <v>0</v>
          </cell>
          <cell r="U27"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V27" t="str">
            <v>Założenia do szacunku korzyści:
Korzyścią wynikającą z tego działania będzie zmniejszenie ilości odpadów stałych zalegających wzdłuż linii brzegowej, co wpłynie na wzrost atrakcyjności polskiego wybrzeża. Zgodnie z holenderskimi doświadczeniami korzyść polegająca na wzroście atrakcyjności plaż waha się w przedziale od 6 - 12  EUR/m/rok przy 50%-owej redukcji śmieci z miejsc wypoczynku. Biorąc pod uwagę polskie warunki przyjęto wskaźnik 9 EUR/m/r, kóry został skorygowany o współczynik 0,26 (stosunek PKB per capita w Polsce i Holandii w 2014r.), co dało wskaźnik 2,36 EUR/m/r. Długość wybrzeża Polski wynosi 498 km, bez linii brzegowej zalewów Wiślanego i Szczecińskiego.
Wyliczono wskaźniki analizy ekonomicznej - ENPV = 53,18 mln PLN, ERR = b/d. Obliczony stosunek zdyskontowanych korzyści do kosztów wynosi 2,33  - działanie jest efektywne.</v>
          </cell>
          <cell r="W27" t="str">
            <v>Szacunkowe koszty wdrożenia działania wynoszą 8800000 PLN
Żródło oszacowania kosztów:Analizy własne na podstawie danych statystycznych z poprzednich akcji</v>
          </cell>
          <cell r="X27" t="str">
            <v>Założenia do szacunku kosztów:
Szacunkowo roczny koszt dodatkowego czyszczenia plaż wyniesie 2 200 000 PLN, czyli do 2020 r. 8 800 000 PLN.</v>
          </cell>
          <cell r="Y27">
            <v>0</v>
          </cell>
          <cell r="Z27">
            <v>9315.1</v>
          </cell>
          <cell r="AA27">
            <v>0.57999999999999996</v>
          </cell>
          <cell r="AB27" t="str">
            <v>N</v>
          </cell>
        </row>
        <row r="28">
          <cell r="C28" t="str">
            <v>KTM29_9</v>
          </cell>
          <cell r="D28" t="str">
            <v>Zmniejszenie ilości opakowań - działania w świetle Dyrektywy w sprawie opakowań i odpadów opakowaniowych</v>
          </cell>
          <cell r="E28">
            <v>0</v>
          </cell>
          <cell r="F28">
            <v>1</v>
          </cell>
          <cell r="G28">
            <v>2</v>
          </cell>
          <cell r="H28">
            <v>2</v>
          </cell>
          <cell r="I28">
            <v>1</v>
          </cell>
          <cell r="J28">
            <v>6.5</v>
          </cell>
          <cell r="K28">
            <v>1</v>
          </cell>
          <cell r="L28">
            <v>100000</v>
          </cell>
          <cell r="M28">
            <v>5</v>
          </cell>
          <cell r="N28">
            <v>3</v>
          </cell>
          <cell r="O2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nie została przeprowadzona analiza ilościowa.</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28" t="str">
            <v>Szacunkowe koszty wdrożenia działania wynoszą 100000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nie została przeprowadzona analiza ilościowa.</v>
          </cell>
          <cell r="V28" t="str">
            <v xml:space="preserve"> </v>
          </cell>
          <cell r="W28" t="str">
            <v>Szacunkowe koszty wdrożenia działania wynoszą 100000 PLN
Żródło oszacowania kosztów:Założenia własne</v>
          </cell>
          <cell r="X28" t="str">
            <v>Założenia do szacunku kosztów:
Koszty obejmować będą działania związane z akcjami edukacyjnymi.</v>
          </cell>
          <cell r="AB28" t="str">
            <v>N</v>
          </cell>
        </row>
        <row r="29">
          <cell r="C29" t="str">
            <v>KTM21_1</v>
          </cell>
          <cell r="D29" t="str">
            <v>Modernizacja składu MPS w kompleksie wojskowym K-4001 Gdynia</v>
          </cell>
          <cell r="E29">
            <v>0</v>
          </cell>
          <cell r="F29">
            <v>1</v>
          </cell>
          <cell r="G29">
            <v>1</v>
          </cell>
          <cell r="H29">
            <v>1</v>
          </cell>
          <cell r="I29">
            <v>4</v>
          </cell>
          <cell r="J29">
            <v>6</v>
          </cell>
          <cell r="K29">
            <v>1</v>
          </cell>
          <cell r="L29">
            <v>52000000</v>
          </cell>
          <cell r="M29">
            <v>4</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29"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cell r="V29" t="str">
            <v xml:space="preserve"> </v>
          </cell>
          <cell r="W29" t="str">
            <v>Szacunkowe koszty wdrożenia działania wynoszą 52000000 PLN
Żródło oszacowania kosztów:Działanie zostało zgłoszone przez MON.</v>
          </cell>
          <cell r="X29" t="str">
            <v xml:space="preserve">Założenia do szacunku kosztów:
Koszt działania oszacowany został przez Ministerstwo Obrony Narodowej. </v>
          </cell>
          <cell r="AB29" t="str">
            <v>N</v>
          </cell>
        </row>
        <row r="30">
          <cell r="C30" t="str">
            <v>KTM21_2</v>
          </cell>
          <cell r="D30" t="str">
            <v>Modernizacja bazy MPS</v>
          </cell>
          <cell r="E30">
            <v>0</v>
          </cell>
          <cell r="F30">
            <v>1</v>
          </cell>
          <cell r="G30">
            <v>1</v>
          </cell>
          <cell r="H30">
            <v>1</v>
          </cell>
          <cell r="I30">
            <v>4</v>
          </cell>
          <cell r="J30">
            <v>6</v>
          </cell>
          <cell r="K30">
            <v>1</v>
          </cell>
          <cell r="L30">
            <v>17000000</v>
          </cell>
          <cell r="M30">
            <v>4</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0"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cell r="V30" t="str">
            <v xml:space="preserve"> </v>
          </cell>
          <cell r="W30" t="str">
            <v>Szacunkowe koszty wdrożenia działania wynoszą 17000000 PLN
Żródło oszacowania kosztów:Działanie zostało zgłoszone przez MON.</v>
          </cell>
          <cell r="X30" t="str">
            <v xml:space="preserve">Założenia do szacunku kosztów:
Koszt działania oszacowany został przez Ministerstwo Obrony Narodowej. </v>
          </cell>
          <cell r="AB30" t="str">
            <v>N</v>
          </cell>
        </row>
        <row r="31">
          <cell r="C31" t="str">
            <v>KTM21_3</v>
          </cell>
          <cell r="D31" t="str">
            <v>Przebudowa infrastruktury towarzyszącej kompleksu wraz z przebudową sieci podziemnej</v>
          </cell>
          <cell r="E31">
            <v>0</v>
          </cell>
          <cell r="F31">
            <v>1</v>
          </cell>
          <cell r="G31">
            <v>1</v>
          </cell>
          <cell r="H31">
            <v>1</v>
          </cell>
          <cell r="I31">
            <v>4</v>
          </cell>
          <cell r="J31">
            <v>6</v>
          </cell>
          <cell r="K31">
            <v>1</v>
          </cell>
          <cell r="L31">
            <v>15000000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cell r="V31" t="str">
            <v xml:space="preserve"> </v>
          </cell>
          <cell r="W31" t="str">
            <v>Szacunkowe koszty wdrożenia działania wynoszą 15000000 PLN
Żródło oszacowania kosztów:Działanie zostało zgłoszone przez MON.</v>
          </cell>
          <cell r="X31" t="str">
            <v xml:space="preserve">Założenia do szacunku kosztów:
Koszt działania oszacowany został przez Ministerstwo Obrony Narodowej. </v>
          </cell>
          <cell r="AB31" t="str">
            <v>N</v>
          </cell>
        </row>
        <row r="32">
          <cell r="C32" t="str">
            <v>KTM38_1</v>
          </cell>
          <cell r="D32" t="str">
            <v>Zwiększenie zasięgu obszarów, gdzie zakazane jest trałowanie - wraz z opracowaniem narzędzi kontrolnych</v>
          </cell>
          <cell r="E32">
            <v>0</v>
          </cell>
          <cell r="F32">
            <v>1</v>
          </cell>
          <cell r="G32">
            <v>2</v>
          </cell>
          <cell r="H32">
            <v>2</v>
          </cell>
          <cell r="I32">
            <v>2</v>
          </cell>
          <cell r="J32">
            <v>7</v>
          </cell>
          <cell r="K32">
            <v>2</v>
          </cell>
          <cell r="L32">
            <v>165989000</v>
          </cell>
          <cell r="M32">
            <v>2</v>
          </cell>
          <cell r="N32">
            <v>2</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165989000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2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32" t="str">
            <v>Szacunkowe koszty wdrożenia działania wynoszą 165989000 PLN.
Zgodnie z założoną metodyką, odnosząc tę wartość do przyjętej 5-stopniowej skali oceny, gdzie 1 oznacza bardzo wysoki, a 5 bardzo niski koszt wdrożenia, działanie otrzymało wynikową ocenę 2.</v>
          </cell>
          <cell r="S32" t="str">
            <v>Ostatecznie, uwzględniając wyniki analizy jakościowej oraz szacowane koszty, pod względem efektywności kosztowej działanie oceniono na 2 (w 5-stopniowej skali, gdzie 1 oznacza bardzo niską, a 5 bardzo wysoką efektywność kosztową).</v>
          </cell>
          <cell r="T32">
            <v>0</v>
          </cell>
          <cell r="U32" t="str">
            <v>Dla działania nie została przeprowadzona analiza ilościowa.</v>
          </cell>
          <cell r="V32" t="str">
            <v xml:space="preserve"> </v>
          </cell>
          <cell r="W32" t="str">
            <v>Szacunkowe koszty wdrożenia działania wynoszą 165989000 PLN
Żródło oszacowania kosztów:"Wiadomości rybackie" nr 7-8(206) lipiec-sierpień 2015 pismo Morskiego Instytutu Rybackiego - PIB</v>
          </cell>
          <cell r="X32" t="str">
            <v xml:space="preserve">Założenia do szacunku kosztów:
Przyjęto założenie, że w wyniku wydłużenia strefy ograniczającej trałowanie wzrosną: 1) koszty paliwa statków prowadzących połowy włokami dennymi o 30%, , gdyż będą wypływały dalej, z równoczesnym wygaszaniem trałowania, 2) koszty remontów statków o 50% ze względu na przystosowanie statków na połowy pelagiczne. Z kolei przychody statków prowadzących połowy włokami dennymi spadną o 10%. W 2013r.  Przychody statków wyniosły 39 833 000 PLN, koszty paliwa wyniosły 11 640 PLN, a koszty remontów 3 755 000 PLN.  Koszty roczne ograniczenia trałowania wyniosą: 15 132 PLN (koszty paliwa powiększone o 30% w stosunku do kosztów z 2013r.) + 5 632 500 PLN (koszty remontów powiększone o 50% w stosunku do kosztów z 2013r.) + 35 849 700 PLN (przychody pomniejszone o 10% w stosunku do kosztów z 2013r.) = 41 497 332 PLN/rok x 4 lata = 165 989 328 PLN </v>
          </cell>
          <cell r="AB32" t="str">
            <v>W</v>
          </cell>
        </row>
        <row r="33">
          <cell r="C33" t="str">
            <v>KTM37_3</v>
          </cell>
          <cell r="D33" t="str">
            <v>Plan ratowania zwierząt, które ucierpiały w wyniku rozlewów olejowych.</v>
          </cell>
          <cell r="E33">
            <v>0</v>
          </cell>
          <cell r="F33" t="str">
            <v xml:space="preserve">brak cba </v>
          </cell>
          <cell r="G33" t="str">
            <v xml:space="preserve">brak cba </v>
          </cell>
          <cell r="H33" t="str">
            <v xml:space="preserve">brak cba </v>
          </cell>
          <cell r="I33" t="str">
            <v xml:space="preserve">brak cba </v>
          </cell>
          <cell r="J33" t="str">
            <v>brak cba</v>
          </cell>
          <cell r="K33" t="str">
            <v>brak oceny</v>
          </cell>
          <cell r="L33">
            <v>300000</v>
          </cell>
          <cell r="M33">
            <v>5</v>
          </cell>
          <cell r="N33" t="str">
            <v>brak oceny</v>
          </cell>
          <cell r="O33"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3" t="str">
            <v>Dla działania nie została przeprowadzona analiza ilościowa.</v>
          </cell>
          <cell r="Q33" t="str">
            <v>Nie przeprowadzono analizy jakościowej.</v>
          </cell>
          <cell r="R3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3" t="str">
            <v>Z uwagi na brak analizy jakościowej nie dokonano oceny efektywności kosztowej</v>
          </cell>
          <cell r="T33" t="str">
            <v>opracowanie studialne</v>
          </cell>
          <cell r="U33" t="str">
            <v>Dla działania nie została przeprowadzona analiza ilościowa.</v>
          </cell>
          <cell r="V33" t="str">
            <v xml:space="preserve"> </v>
          </cell>
          <cell r="W33" t="str">
            <v>Szacunkowe koszty wdrożenia działania wynoszą 300000 PLN
Żródło oszacowania kosztów: BRAK</v>
          </cell>
          <cell r="X33" t="str">
            <v xml:space="preserve">Założenia do szacunku kosztów:
Koszt opracowanie planu to ok. 300 000 PLN. Informacyjnie: można szacować roczny koszt usuwania wycieków z Morza Bałtyckiego na podstawie danych za 2013r z rocznika statystycznego o ilości wycieków w tonach na Morzu Bałtyckim i średnim koszcie usuwania awarii w Estonii wynoszącym 5,8 EUR/l. </v>
          </cell>
        </row>
        <row r="34">
          <cell r="C34" t="str">
            <v>KTM37_4</v>
          </cell>
          <cell r="D34" t="str">
            <v>Prowadzenie badań stanu zasobów ryb w morskich wodach wewnętrznych</v>
          </cell>
          <cell r="E34">
            <v>0</v>
          </cell>
          <cell r="F34" t="str">
            <v>brak cba</v>
          </cell>
          <cell r="G34" t="str">
            <v xml:space="preserve">brak cba </v>
          </cell>
          <cell r="H34" t="str">
            <v xml:space="preserve">brak cba </v>
          </cell>
          <cell r="I34" t="str">
            <v xml:space="preserve">brak cba </v>
          </cell>
          <cell r="J34" t="str">
            <v>brak cba</v>
          </cell>
          <cell r="K34" t="str">
            <v>brak oceny</v>
          </cell>
          <cell r="L34">
            <v>1000000</v>
          </cell>
          <cell r="M34">
            <v>5</v>
          </cell>
          <cell r="N34" t="str">
            <v>brak oceny</v>
          </cell>
          <cell r="O34"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badawczo - monitoringowe</v>
          </cell>
          <cell r="U34" t="str">
            <v>Dla działania nie została przeprowadzona analiza ilościowa.</v>
          </cell>
          <cell r="V34" t="str">
            <v xml:space="preserve"> </v>
          </cell>
          <cell r="W34" t="str">
            <v>Szacunkowe koszty wdrożenia działania wynoszą 1000000 PLN
Żródło oszacowania kosztów:Proposed UK Targets for achieving GES and Cost-Benefit
Analysis for the MSFD: Final Report, February 2012</v>
          </cell>
          <cell r="X34" t="str">
            <v>Założenia do szacunku kosztów:
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£ 1,8 – 3,6 milionów 
• Rozszerzanie programu monitoringu w celu zwiększenia zasięgu przestrzennego oraz reprezentatywności (uzyskanie dokładniejszych informacji o komponencie), w skład którego wchodzi: monitorowanie zooplanktonu – koszt ok. £ 150 000 rocznie; poszerzenie miesięcznych badań w zakresie ciągłej rejestracji planktonu – koszt ok. £ 210 000 rocznie; monitoring pico planktonu morskiego (zawierającego szkodliwe gatunki glonów bloom) – koszty minimalne to ok. £ 600 000 rocznie 
• Rozbudowa monitoringu w celu poprawy informacji na temat siedlisk międzynarodowych – koszt ok. £ 100 000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£ 100 000 rocznie,
• Monitoring na morzu skupisk ptaków wodnych – koszt powyżej £ 100 000 rocznie, 
• Gromadzenie danych dotyczących rybołówstwa – koszt ok. £ 1 217 000 rocznie
• Monitoring biotoksyn w skorupiakach – koszt ok. £ 1 769 000 rocznie.</v>
          </cell>
        </row>
        <row r="35">
          <cell r="C35" t="str">
            <v>KTM38_2</v>
          </cell>
          <cell r="D35" t="str">
            <v>Ustanowienie stref wyłączonych z zagospodarowania w planie zagospodarowania przestrzennego obszarów morskich</v>
          </cell>
          <cell r="E35">
            <v>0</v>
          </cell>
          <cell r="F35" t="str">
            <v xml:space="preserve">brak cba </v>
          </cell>
          <cell r="G35" t="str">
            <v xml:space="preserve">brak cba </v>
          </cell>
          <cell r="H35" t="str">
            <v xml:space="preserve">brak cba </v>
          </cell>
          <cell r="I35" t="str">
            <v xml:space="preserve">brak cba </v>
          </cell>
          <cell r="J35" t="str">
            <v>brak cba</v>
          </cell>
          <cell r="K35" t="str">
            <v>brak oceny</v>
          </cell>
          <cell r="L35" t="str">
            <v>ND</v>
          </cell>
          <cell r="M35" t="str">
            <v>brak danych</v>
          </cell>
          <cell r="N35" t="str">
            <v>brak oceny</v>
          </cell>
          <cell r="O35"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5" t="str">
            <v>Dla działania nie została przeprowadzona analiza ilościowa.</v>
          </cell>
          <cell r="Q35" t="str">
            <v>Nie przeprowadzono analizy jakościowej.</v>
          </cell>
          <cell r="R35" t="str">
            <v>Koszt nieznany, zależny od ilości i powierzchni stref wyłączonych z zagospodarowania</v>
          </cell>
          <cell r="S35" t="str">
            <v>Z uwagi na brak analizy jakościowej oraz brak możliwości oszacowania kosztów działania nie dokonano oceny efektywności kosztowej.</v>
          </cell>
          <cell r="T35" t="str">
            <v>opracowanie studialne</v>
          </cell>
          <cell r="U35" t="str">
            <v>Dla działania nie została przeprowadzona analiza ilościowa.</v>
          </cell>
          <cell r="V35" t="str">
            <v xml:space="preserve"> </v>
          </cell>
          <cell r="W35" t="str">
            <v>Nie oszacowano kosztów wdrożenia działania</v>
          </cell>
          <cell r="X35" t="str">
            <v>Założenia do szacunku kosztów:
Koszt nieznany, zależny od ilości i powierzchni stref wyłączonych z zagospodarowania</v>
          </cell>
        </row>
        <row r="36">
          <cell r="C36" t="str">
            <v>KTM38_3</v>
          </cell>
          <cell r="D36" t="str">
            <v xml:space="preserve">Kontrola zgodności decyzji administracyjnych z zapisami planu zagospodarownia przestrzennego obszarów morskich </v>
          </cell>
          <cell r="E36">
            <v>0</v>
          </cell>
          <cell r="F36" t="str">
            <v>brak cba</v>
          </cell>
          <cell r="G36" t="str">
            <v>brak cba</v>
          </cell>
          <cell r="H36" t="str">
            <v>brak cba</v>
          </cell>
          <cell r="I36" t="str">
            <v>brak cba</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Nie przewiduje się dodatkowego kosztu tego działania, z uwagi na jego specyfikę</v>
          </cell>
          <cell r="S36" t="str">
            <v>Z uwagi na brak analizy jakościowej oraz brak możliwości oszacowania kosztów działania nie dokonano oceny efektywności kosztowej.</v>
          </cell>
          <cell r="T36" t="str">
            <v>opracowanie analityczno- prawne</v>
          </cell>
          <cell r="U36" t="str">
            <v>Dla działania nie została przeprowadzona analiza ilościowa.</v>
          </cell>
          <cell r="V36" t="str">
            <v xml:space="preserve"> </v>
          </cell>
          <cell r="W36" t="str">
            <v>Nie oszacowano kosztów wdrożenia działania</v>
          </cell>
          <cell r="X36" t="str">
            <v>Założenia do szacunku kosztów:
Nie przewiduje się dodatkowego kosztu tego działania, z uwagi na jego specyfikę</v>
          </cell>
        </row>
        <row r="37">
          <cell r="C37" t="str">
            <v xml:space="preserve"> KTM34_2</v>
          </cell>
          <cell r="D37" t="str">
            <v xml:space="preserve">Identyfikacja oraz analiza dróg niezamierzonego wprowadzania lub rozprzestrzeniania się inwazyjnych gatunków obcych stwarzających zagrożenie dla Unii Europejskiej, na terytorium kraju z uwzględnieniem wód morskich
</v>
          </cell>
          <cell r="E37">
            <v>0</v>
          </cell>
          <cell r="F37" t="str">
            <v>brak cba</v>
          </cell>
          <cell r="G37" t="str">
            <v>brak cba</v>
          </cell>
          <cell r="H37" t="str">
            <v>brak cba</v>
          </cell>
          <cell r="I37" t="str">
            <v>brak cba</v>
          </cell>
          <cell r="J37" t="str">
            <v>brak cba</v>
          </cell>
          <cell r="K37" t="str">
            <v>brak oceny</v>
          </cell>
          <cell r="L37">
            <v>300000</v>
          </cell>
          <cell r="M37">
            <v>5</v>
          </cell>
          <cell r="N37" t="str">
            <v>brak oceny</v>
          </cell>
          <cell r="O37"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7" t="str">
            <v>Dla działania nie została przeprowadzona analiza ilościowa.</v>
          </cell>
          <cell r="Q37" t="str">
            <v>Nie przeprowadzono analizy jakościowej.</v>
          </cell>
          <cell r="R37"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7" t="str">
            <v>Z uwagi na brak analizy jakościowej nie dokonano oceny efektywności kosztowej</v>
          </cell>
          <cell r="T37" t="str">
            <v>opracowanie studialne</v>
          </cell>
          <cell r="U37" t="str">
            <v>Dla działania nie została przeprowadzona analiza ilościowa.</v>
          </cell>
          <cell r="V37" t="str">
            <v xml:space="preserve"> </v>
          </cell>
          <cell r="W37" t="str">
            <v>Szacunkowe koszty wdrożenia działania wynoszą 300000 PLN
Żródło oszacowania kosztów: BRAK</v>
          </cell>
          <cell r="X37" t="str">
            <v>Założenia do szacunku kosztów:
Koszty wykonania opracowania studialnego</v>
          </cell>
        </row>
        <row r="38">
          <cell r="C38" t="str">
            <v>KTM34_4</v>
          </cell>
          <cell r="D38" t="str">
            <v>Wdrożenie wytycznych IMO dotyczących praktyki kontroli i zarządzania 'biofoulingiem' (systemy przeciwporostowe na statkach)</v>
          </cell>
          <cell r="E38">
            <v>0</v>
          </cell>
          <cell r="F38" t="str">
            <v>brak cba</v>
          </cell>
          <cell r="G38" t="str">
            <v>brak cba</v>
          </cell>
          <cell r="H38" t="str">
            <v>brak cba</v>
          </cell>
          <cell r="I38" t="str">
            <v>brak cba</v>
          </cell>
          <cell r="J38" t="str">
            <v>brak cba</v>
          </cell>
          <cell r="K38" t="str">
            <v>brak oceny</v>
          </cell>
          <cell r="L38">
            <v>133500000</v>
          </cell>
          <cell r="M38">
            <v>3</v>
          </cell>
          <cell r="N38" t="str">
            <v>brak oceny</v>
          </cell>
          <cell r="O38" t="str">
            <v>Dla działania nie została przeprowadzona analiza ilościowa.
Nie przeprowadzono analizy jakościowej.
 Szacunkowe koszty wdrożenia działania wynoszą 133500000 PLN.
Zgodnie z założoną metodyką, odnosząc tę wartość do przyjętej 5-stopniowej skali oceny, gdzie 1 oznacza bardzo wysoki, a 5 bardzo niski koszt wdrożenia, działanie otrzymało wynikową ocenę 3.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133500000 PLN.
Zgodnie z założoną metodyką, odnosząc tę wartość do przyjętej 5-stopniowej skali oceny, gdzie 1 oznacza bardzo wysoki, a 5 bardzo niski koszt wdrożenia, działanie otrzymało wynikową ocenę 3.</v>
          </cell>
          <cell r="S38" t="str">
            <v>Z uwagi na brak analizy jakościowej nie dokonano oceny efektywności kosztowej</v>
          </cell>
          <cell r="T38" t="str">
            <v>opracowanie administracyjne, prawne, edukacyjne</v>
          </cell>
          <cell r="U38" t="str">
            <v>Dla działania nie została przeprowadzona analiza ilościowa.</v>
          </cell>
          <cell r="V38" t="str">
            <v xml:space="preserve"> </v>
          </cell>
          <cell r="W38" t="str">
            <v>Szacunkowe koszty wdrożenia działania wynoszą 133500000 PLN
Żródło oszacowania kosztów: BRAK</v>
          </cell>
          <cell r="X38" t="str">
            <v xml:space="preserve">Założenia do szacunku kosztów:
Całkowity koszt przedmiotowego działania obejmuje;
• zakup oraz instalację systemu antyporostowego MPGS: 125 000 000 PLN (założono wyposażenie 500 statków w instalację MGPS w cenie 200 000 PLN za sztukę,  koszt instalacji na jednym statku: 50 000 PLN) 
• roczne koszty eksploatacyjne: 
czyszczenie statków wraz z inspekcją poszycia statków, szkolenie załóg oraz roczny koszt eksploatacji systemu MGPS: 2 830 000 PLN czyli przez 4 lata 8,5 mln PLN, przy czym roczny koszt czyszczenia statków szacuje się na 2 500 000 PLN (5 000 PLN x 500 statków),  roczny koszt inspekcji poszycia statków na 300 000 PLN (5 000 PLN/nurka/miesiąc, przy założeniu 5 nurków na wybrzeżu), roczny koszt szkolenia załóg wynosi 10 000 PLN, roczny koszt eksploatacji  systemu MPGS wynosi  20 000 PLN).
</v>
          </cell>
        </row>
        <row r="39">
          <cell r="C39" t="str">
            <v xml:space="preserve"> KTM34_5</v>
          </cell>
          <cell r="D39" t="str">
            <v>Opracowanie planów działania w celu zmniejszenia wpływu gatunków inwazyjnych, wraz z okresleniem stanu obecnego zagrożenia ze strony gatunków obcych</v>
          </cell>
          <cell r="E39">
            <v>0</v>
          </cell>
          <cell r="F39" t="str">
            <v>brak cba</v>
          </cell>
          <cell r="G39" t="str">
            <v>brak cba</v>
          </cell>
          <cell r="H39" t="str">
            <v>brak cba</v>
          </cell>
          <cell r="I39" t="str">
            <v>brak cba</v>
          </cell>
          <cell r="J39" t="str">
            <v>brak cba</v>
          </cell>
          <cell r="K39" t="str">
            <v>brak oceny</v>
          </cell>
          <cell r="L39">
            <v>500000</v>
          </cell>
          <cell r="M39">
            <v>5</v>
          </cell>
          <cell r="N39" t="str">
            <v>brak oceny</v>
          </cell>
          <cell r="O39"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500000 PLN.
Zgodnie z założoną metodyką, odnosząc tę wartość do przyjętej 5-stopniowej skali oceny, gdzie 1 oznacza bardzo wysoki, a 5 bardzo niski koszt wdrożenia, działanie otrzymało wynikową ocenę 5.</v>
          </cell>
          <cell r="S39" t="str">
            <v>Z uwagi na brak analizy jakościowej nie dokonano oceny efektywności kosztowej</v>
          </cell>
          <cell r="T39" t="str">
            <v>opracowanie studialne</v>
          </cell>
          <cell r="U39" t="str">
            <v>Dla działania nie została przeprowadzona analiza ilościowa.</v>
          </cell>
          <cell r="V39" t="str">
            <v xml:space="preserve"> </v>
          </cell>
          <cell r="W39" t="str">
            <v>Szacunkowe koszty wdrożenia działania wynoszą 500000 PLN
Żródło oszacowania kosztów: BRAK</v>
          </cell>
          <cell r="X39" t="str">
            <v>Założenia do szacunku kosztów:
Koszt opracowania studialnego</v>
          </cell>
        </row>
        <row r="40">
          <cell r="C40" t="str">
            <v xml:space="preserve"> KTM34_8</v>
          </cell>
          <cell r="D40" t="str">
            <v>Zapobieżenia ucieczce gatunków obców z akwakultur</v>
          </cell>
          <cell r="E40">
            <v>0</v>
          </cell>
          <cell r="F40" t="str">
            <v>brak cba</v>
          </cell>
          <cell r="G40" t="str">
            <v>brak cba</v>
          </cell>
          <cell r="H40" t="str">
            <v>brak cba</v>
          </cell>
          <cell r="I40" t="str">
            <v>brak cba</v>
          </cell>
          <cell r="J40" t="str">
            <v>brak cba</v>
          </cell>
          <cell r="K40" t="str">
            <v>brak oceny</v>
          </cell>
          <cell r="L40">
            <v>200000</v>
          </cell>
          <cell r="M40">
            <v>5</v>
          </cell>
          <cell r="N40" t="str">
            <v>brak oceny</v>
          </cell>
          <cell r="O40"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200000 PLN.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cell r="V40" t="str">
            <v xml:space="preserve"> </v>
          </cell>
          <cell r="W40" t="str">
            <v>Szacunkowe koszty wdrożenia działania wynoszą 200000 PLN
Żródło oszacowania kosztów: BRAK</v>
          </cell>
          <cell r="X40" t="str">
            <v>Założenia do szacunku kosztów:
Koszt opracowania studialnego</v>
          </cell>
        </row>
        <row r="41">
          <cell r="C41" t="str">
            <v>KTM33_3</v>
          </cell>
          <cell r="D41" t="str">
            <v>Wspieranie dalszych działań podejmowanych na forum IMO w sprawie ustanowienia obszarów kontroli emisji tlenków azotu (NECA -NOx emission control area)</v>
          </cell>
          <cell r="E41">
            <v>0</v>
          </cell>
          <cell r="F41" t="str">
            <v>brak cba</v>
          </cell>
          <cell r="G41" t="str">
            <v>brak cba</v>
          </cell>
          <cell r="H41" t="str">
            <v>brak cba</v>
          </cell>
          <cell r="I41" t="str">
            <v>brak cba</v>
          </cell>
          <cell r="J41" t="str">
            <v>brak cba</v>
          </cell>
          <cell r="K41" t="str">
            <v>brak oceny</v>
          </cell>
          <cell r="L41">
            <v>0</v>
          </cell>
          <cell r="M41">
            <v>5</v>
          </cell>
          <cell r="N41" t="str">
            <v>brak oceny</v>
          </cell>
          <cell r="O41" t="str">
            <v>Dla działania nie została przeprowadzona analiza ilościowa.
Nie przeprowadzono analizy jakościowej.
 Nie oszacowano kosztów wdrożenia działania
Z uwagi na brak analizy jakościowej nie dokonano oceny efektywności kosztowej</v>
          </cell>
          <cell r="P41" t="str">
            <v>Dla działania nie została przeprowadzona analiza ilościowa.</v>
          </cell>
          <cell r="Q41" t="str">
            <v>Nie przeprowadzono analizy jakościowej.</v>
          </cell>
          <cell r="R41" t="str">
            <v>Nie oszacowano kosztów wdrożenia działania</v>
          </cell>
          <cell r="S41" t="str">
            <v>Z uwagi na brak analizy jakościowej nie dokonano oceny efektywności kosztowej</v>
          </cell>
          <cell r="T41" t="str">
            <v>działanie administracyjne</v>
          </cell>
          <cell r="U41" t="str">
            <v>Dla działania nie została przeprowadzona analiza ilościowa.</v>
          </cell>
          <cell r="V41" t="str">
            <v xml:space="preserve"> </v>
          </cell>
          <cell r="W41" t="str">
            <v>Nie oszacowano kosztów wdrożenia działania</v>
          </cell>
          <cell r="X41" t="str">
            <v xml:space="preserve"> </v>
          </cell>
        </row>
        <row r="42">
          <cell r="C42" t="str">
            <v>KTM1_5</v>
          </cell>
          <cell r="D42" t="str">
            <v>Rozpoznanie techniczno-ekonomicznej wykonalności ograniczenia ładunku biogenów odprowadzanego z wielkich aglomeracji kanalizacją deszczową</v>
          </cell>
          <cell r="E42" t="str">
            <v>ND</v>
          </cell>
          <cell r="F42" t="str">
            <v>brak cba</v>
          </cell>
          <cell r="G42" t="str">
            <v>brak cba</v>
          </cell>
          <cell r="H42" t="str">
            <v>brak cba</v>
          </cell>
          <cell r="I42" t="str">
            <v>brak cba</v>
          </cell>
          <cell r="J42" t="str">
            <v>brak cba</v>
          </cell>
          <cell r="K42" t="str">
            <v>brak oceny</v>
          </cell>
          <cell r="L42">
            <v>7000000</v>
          </cell>
          <cell r="M42">
            <v>5</v>
          </cell>
          <cell r="N42" t="str">
            <v>brak oceny</v>
          </cell>
          <cell r="O42" t="str">
            <v>Brak możliwości oszacowania korzyści
Nie przeprowadzono analizy jakościowej.
 Szacunkowe koszty wdrożenia działania wynoszą 7000000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2" t="str">
            <v>Brak możliwości oszacowania korzyści</v>
          </cell>
          <cell r="Q42" t="str">
            <v>Nie przeprowadzono analizy jakościowej.</v>
          </cell>
          <cell r="R42" t="str">
            <v>Szacunkowe koszty wdrożenia działania wynoszą 7000000 PLN.
Zgodnie z założoną metodyką, odnosząc tę wartość do przyjętej 5-stopniowej skali oceny, gdzie 1 oznacza bardzo wysoki, a 5 bardzo niski koszt wdrożenia, działanie otrzymało wynikową ocenę 5.</v>
          </cell>
          <cell r="S42" t="str">
            <v>Z uwagi na brak analizy jakościowej nie dokonano oceny efektywności kosztowej</v>
          </cell>
          <cell r="T42" t="str">
            <v>opracowanie studialne</v>
          </cell>
          <cell r="U42" t="str">
            <v>Dla działania przeprowadzono analizę ilościową.
Szacunkowe korzyści z wdrożenia działania wynoszą ND PLN
Żródło oszacowania korzyści:
Brak możliwości oszacowania</v>
          </cell>
          <cell r="V42" t="str">
            <v>Założenia do szacunku korzyści:
Brak możliwości oszacowania korzyści</v>
          </cell>
          <cell r="W42" t="str">
            <v>Szacunkowe koszty wdrożenia działania wynoszą 7000000 PLN
Żródło oszacowania kosztów: BRAK</v>
          </cell>
          <cell r="X42" t="str">
            <v>Założenia do szacunku kosztów:
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row>
        <row r="43">
          <cell r="C43" t="str">
            <v>KTM1_3</v>
          </cell>
          <cell r="D43" t="str">
            <v>Optymalizacja procesów technologicznych w istniejących oczyszczalniach komunalnych</v>
          </cell>
          <cell r="E43">
            <v>0</v>
          </cell>
          <cell r="F43" t="str">
            <v>brak cba</v>
          </cell>
          <cell r="G43" t="str">
            <v>brak cba</v>
          </cell>
          <cell r="H43" t="str">
            <v>brak cba</v>
          </cell>
          <cell r="I43" t="str">
            <v>brak cba</v>
          </cell>
          <cell r="J43" t="str">
            <v>brak cba</v>
          </cell>
          <cell r="K43" t="str">
            <v>brak oceny</v>
          </cell>
          <cell r="L43">
            <v>150000000</v>
          </cell>
          <cell r="M43">
            <v>2</v>
          </cell>
          <cell r="N43" t="str">
            <v>brak oceny</v>
          </cell>
          <cell r="O43"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3" t="str">
            <v>Dla działania nie została przeprowadzona analiza ilościowa.</v>
          </cell>
          <cell r="Q43" t="str">
            <v>Nie przeprowadzono analizy jakościowej.</v>
          </cell>
          <cell r="R43"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3" t="str">
            <v>Z uwagi na brak analizy jakościowej nie dokonano oceny efektywności kosztowej</v>
          </cell>
          <cell r="T43" t="str">
            <v>działanie administracyjne</v>
          </cell>
          <cell r="U43" t="str">
            <v>Dla działania nie została przeprowadzona analiza ilościowa.</v>
          </cell>
          <cell r="V43" t="str">
            <v xml:space="preserve"> </v>
          </cell>
          <cell r="W43" t="str">
            <v>Szacunkowe koszty wdrożenia działania wynoszą 150000000 PLN
Żródło oszacowania kosztów: BRAK</v>
          </cell>
          <cell r="X43" t="str">
            <v>Założenia do szacunku kosztów:
Koszt całkowity: około 150 000 000 zł
Udział funduszy ochrony środowiska i gospodarki wodnej: 100 000 000 zł</v>
          </cell>
        </row>
        <row r="44">
          <cell r="C44" t="str">
            <v>KTM1_2</v>
          </cell>
          <cell r="D44" t="str">
            <v>Ocena techniczno-ekonomicznej wykonalności zwiększenia redukcji azotu w wybranych oczyszczalniach ścieków przemysłu chemicznego</v>
          </cell>
          <cell r="E44" t="str">
            <v>ND</v>
          </cell>
          <cell r="F44" t="str">
            <v>brak cba</v>
          </cell>
          <cell r="G44" t="str">
            <v>brak cba</v>
          </cell>
          <cell r="H44" t="str">
            <v>brak cba</v>
          </cell>
          <cell r="I44" t="str">
            <v>brak cba</v>
          </cell>
          <cell r="J44" t="str">
            <v>brak cba</v>
          </cell>
          <cell r="K44" t="str">
            <v>brak oceny</v>
          </cell>
          <cell r="L44">
            <v>1000000</v>
          </cell>
          <cell r="M44">
            <v>5</v>
          </cell>
          <cell r="N44" t="str">
            <v>brak oceny</v>
          </cell>
          <cell r="O44" t="str">
            <v>Brak możliwości oszacowania korzyści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4" t="str">
            <v>Brak możliwości oszacowania korzyści</v>
          </cell>
          <cell r="Q44" t="str">
            <v>Nie przeprowadzono analizy jakościowej.</v>
          </cell>
          <cell r="R4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44" t="str">
            <v>Z uwagi na brak analizy jakościowej nie dokonano oceny efektywności kosztowej</v>
          </cell>
          <cell r="T44" t="str">
            <v>opracowanie studialne</v>
          </cell>
          <cell r="U44" t="str">
            <v>Dla działania przeprowadzono analizę ilościową.
Szacunkowe korzyści z wdrożenia działania wynoszą ND PLN
Żródło oszacowania korzyści:
Brak możliwości oszacowania</v>
          </cell>
          <cell r="V44" t="str">
            <v>Założenia do szacunku korzyści:
Brak możliwości oszacowania korzyści</v>
          </cell>
          <cell r="W44" t="str">
            <v>Szacunkowe koszty wdrożenia działania wynoszą 1000000 PLN
Żródło oszacowania kosztów:Eksperckie</v>
          </cell>
          <cell r="X44" t="str">
            <v>Założenia do szacunku kosztów:
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row>
        <row r="45">
          <cell r="C45" t="str">
            <v>KTM14_5</v>
          </cell>
          <cell r="D45" t="str">
            <v>Koncesje i decyzje środowiskowe dla przedsięwzięć polegających na rozpoznawaniu, poszukiwaniu i eksploatacji podmorskich złóż (wytyczne dla organów wydających decyzje administracyjne)</v>
          </cell>
          <cell r="E45">
            <v>0</v>
          </cell>
          <cell r="F45" t="str">
            <v>brak cba</v>
          </cell>
          <cell r="G45" t="str">
            <v>brak cba</v>
          </cell>
          <cell r="H45" t="str">
            <v>brak cba</v>
          </cell>
          <cell r="I45" t="str">
            <v>brak cba</v>
          </cell>
          <cell r="J45" t="str">
            <v>brak cba</v>
          </cell>
          <cell r="K45" t="str">
            <v>brak oceny</v>
          </cell>
          <cell r="L45">
            <v>30000</v>
          </cell>
          <cell r="M45">
            <v>5</v>
          </cell>
          <cell r="N45" t="str">
            <v>brak oceny</v>
          </cell>
          <cell r="O45" t="str">
            <v>Dla działania nie została przeprowadzona analiza ilościowa.
Nie przeprowadzono analizy jakościowej.
 Szacunkowe koszty wdrożenia działania wynoszą 30000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Dla działania nie została przeprowadzona analiza ilościowa.</v>
          </cell>
          <cell r="Q45" t="str">
            <v>Nie przeprowadzono analizy jakościowej.</v>
          </cell>
          <cell r="R45" t="str">
            <v>Szacunkowe koszty wdrożenia działania wynoszą 30000 PLN.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cell r="V45" t="str">
            <v xml:space="preserve"> </v>
          </cell>
          <cell r="W45" t="str">
            <v>Szacunkowe koszty wdrożenia działania wynoszą 30000 PLN
Żródło oszacowania kosztów: BRAK</v>
          </cell>
          <cell r="X45" t="str">
            <v>Założenia do szacunku kosztów:
Koszt opracowania wytycznych</v>
          </cell>
        </row>
        <row r="46">
          <cell r="C46" t="str">
            <v>KTM31_3</v>
          </cell>
          <cell r="D46" t="str">
            <v>Wykorzystanie wyników kompleksowych wytycznych dotyczących ekosytemowej metodyki wyboru miejsca deponowania osadów (urobku czerpalnego) w morzu oraz zarządzania przybrzeżnymi klapowiskami na obszarze Morza Bałtyckiego</v>
          </cell>
          <cell r="E46">
            <v>0</v>
          </cell>
          <cell r="F46" t="str">
            <v>brak cba</v>
          </cell>
          <cell r="G46" t="str">
            <v>brak cba</v>
          </cell>
          <cell r="H46" t="str">
            <v>brak cba</v>
          </cell>
          <cell r="I46" t="str">
            <v>brak cba</v>
          </cell>
          <cell r="J46" t="str">
            <v>brak cba</v>
          </cell>
          <cell r="K46" t="str">
            <v>brak oceny</v>
          </cell>
          <cell r="L46">
            <v>0</v>
          </cell>
          <cell r="M46">
            <v>5</v>
          </cell>
          <cell r="N46" t="str">
            <v>brak oceny</v>
          </cell>
          <cell r="O46" t="str">
            <v>Dla działania nie została przeprowadzona analiza ilościowa.
Nie przeprowadzono analizy jakościowej.
 Nie oszacowano kosztów wdrożenia działania
Z uwagi na brak analizy jakościowej nie dokonano oceny efektywności kosztowej</v>
          </cell>
          <cell r="P46" t="str">
            <v>Dla działania nie została przeprowadzona analiza ilościowa.</v>
          </cell>
          <cell r="Q46" t="str">
            <v>Nie przeprowadzono analizy jakościowej.</v>
          </cell>
          <cell r="R46" t="str">
            <v>Nie oszacowano kosztów wdrożenia działania</v>
          </cell>
          <cell r="S46" t="str">
            <v>Z uwagi na brak analizy jakościowej nie dokonano oceny efektywności kosztowej</v>
          </cell>
          <cell r="T46" t="str">
            <v>dzialanie konrolne</v>
          </cell>
          <cell r="U46" t="str">
            <v>Dla działania nie została przeprowadzona analiza ilościowa.</v>
          </cell>
          <cell r="V46" t="str">
            <v xml:space="preserve"> </v>
          </cell>
          <cell r="W46" t="str">
            <v>Nie oszacowano kosztów wdrożenia działania</v>
          </cell>
          <cell r="X46" t="str">
            <v xml:space="preserve"> </v>
          </cell>
        </row>
        <row r="47">
          <cell r="C47" t="str">
            <v>KTM14_6</v>
          </cell>
          <cell r="D47" t="str">
            <v>Analiza zakresu i skutków środowiskowych trwałych zmian hydrograficznych</v>
          </cell>
          <cell r="E47">
            <v>0</v>
          </cell>
          <cell r="F47" t="str">
            <v>brak cba</v>
          </cell>
          <cell r="G47" t="str">
            <v>brak cba</v>
          </cell>
          <cell r="H47" t="str">
            <v>brak cba</v>
          </cell>
          <cell r="I47" t="str">
            <v>brak cba</v>
          </cell>
          <cell r="J47" t="str">
            <v>brak cba</v>
          </cell>
          <cell r="K47" t="str">
            <v>brak oceny</v>
          </cell>
          <cell r="L47">
            <v>2000000</v>
          </cell>
          <cell r="M47">
            <v>5</v>
          </cell>
          <cell r="N47" t="str">
            <v>brak oceny</v>
          </cell>
          <cell r="O47" t="str">
            <v>Dla działania nie została przeprowadzona analiza ilościowa.
Nie przeprowadzono analizy jakościowej.
 Szacunkowe koszty wdrożenia działania wynoszą 2000000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7" t="str">
            <v>Dla działania nie została przeprowadzona analiza ilościowa.</v>
          </cell>
          <cell r="Q47" t="str">
            <v>Nie przeprowadzono analizy jakościowej.</v>
          </cell>
          <cell r="R47" t="str">
            <v>Szacunkowe koszty wdrożenia działania wynoszą 2000000 PLN.
Zgodnie z założoną metodyką, odnosząc tę wartość do przyjętej 5-stopniowej skali oceny, gdzie 1 oznacza bardzo wysoki, a 5 bardzo niski koszt wdrożenia, działanie otrzymało wynikową ocenę 5.</v>
          </cell>
          <cell r="S47" t="str">
            <v>Z uwagi na brak analizy jakościowej nie dokonano oceny efektywności kosztowej</v>
          </cell>
          <cell r="T47" t="str">
            <v>opracowanie studialne</v>
          </cell>
          <cell r="U47" t="str">
            <v>Dla działania nie została przeprowadzona analiza ilościowa.</v>
          </cell>
          <cell r="V47" t="str">
            <v xml:space="preserve"> </v>
          </cell>
          <cell r="W47" t="str">
            <v>Szacunkowe koszty wdrożenia działania wynoszą 2000000 PLN
Żródło oszacowania kosztów: BRAK</v>
          </cell>
          <cell r="X47" t="str">
            <v>Założenia do szacunku kosztów:
Koszt całkowity:  2 000 000 zł</v>
          </cell>
        </row>
        <row r="48">
          <cell r="C48" t="str">
            <v>KTM14_9</v>
          </cell>
          <cell r="D48" t="str">
            <v xml:space="preserve">Analiza zagrożeń dla środowiska morskiego wraku statku Stuttgart wraz z analizą istniejących technologii utylizacji zagrożenia i możliwości ich wykorzystania
</v>
          </cell>
          <cell r="E48">
            <v>0</v>
          </cell>
          <cell r="F48" t="str">
            <v>brak CBA</v>
          </cell>
          <cell r="G48" t="str">
            <v>brak CBA</v>
          </cell>
          <cell r="H48" t="str">
            <v>brak CBA</v>
          </cell>
          <cell r="I48" t="str">
            <v>brak CBA</v>
          </cell>
          <cell r="J48" t="str">
            <v>brak cba</v>
          </cell>
          <cell r="K48" t="str">
            <v>brak oceny</v>
          </cell>
          <cell r="L48">
            <v>301000</v>
          </cell>
          <cell r="M48">
            <v>5</v>
          </cell>
          <cell r="N48" t="str">
            <v>brak oceny</v>
          </cell>
          <cell r="O48"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badawczo -  studialne</v>
          </cell>
          <cell r="U48" t="str">
            <v>Dla działania nie została przeprowadzona analiza ilościowa.</v>
          </cell>
          <cell r="V48" t="str">
            <v xml:space="preserve"> </v>
          </cell>
          <cell r="W48" t="str">
            <v>Szacunkowe koszty wdrożenia działania wynoszą 301000 PLN
Żródło oszacowania kosztów: BRAK</v>
          </cell>
          <cell r="X48" t="str">
            <v xml:space="preserve">Założenia do szacunku kosztów:
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row>
        <row r="49">
          <cell r="C49" t="str">
            <v>KTM14_10</v>
          </cell>
          <cell r="D49" t="str">
            <v>Zbadanie skali zagrożeń środowiskowych wynikających z zalegania wraków na dnie morskim</v>
          </cell>
          <cell r="E49">
            <v>0</v>
          </cell>
          <cell r="F49" t="str">
            <v>brak CBA</v>
          </cell>
          <cell r="G49" t="str">
            <v>brak CBA</v>
          </cell>
          <cell r="H49" t="str">
            <v>brak CBA</v>
          </cell>
          <cell r="I49" t="str">
            <v>brak CBA</v>
          </cell>
          <cell r="J49" t="str">
            <v>brak cba</v>
          </cell>
          <cell r="K49" t="str">
            <v>brak oceny</v>
          </cell>
          <cell r="L49">
            <v>400000</v>
          </cell>
          <cell r="M49">
            <v>5</v>
          </cell>
          <cell r="N49" t="str">
            <v>brak oceny</v>
          </cell>
          <cell r="O4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studialne</v>
          </cell>
          <cell r="U49" t="str">
            <v>Dla działania nie została przeprowadzona analiza ilościowa.</v>
          </cell>
          <cell r="V49" t="str">
            <v xml:space="preserve"> </v>
          </cell>
          <cell r="W49" t="str">
            <v>Szacunkowe koszty wdrożenia działania wynoszą 400000 PLN
Żródło oszacowania kosztów: BRAK</v>
          </cell>
          <cell r="X49" t="str">
            <v xml:space="preserve">Założenia do szacunku kosztów:
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
</v>
          </cell>
        </row>
        <row r="50">
          <cell r="C50" t="str">
            <v>KTM32</v>
          </cell>
          <cell r="D50" t="str">
            <v>Podpisanie dwustronnych lub wielostronnych planów wspólnego reagowania w razie poważnego przypadku zanieczyszczenia morza olejami i innymi substancjami szkodliwymi</v>
          </cell>
          <cell r="E50">
            <v>0</v>
          </cell>
          <cell r="F50" t="str">
            <v>brak CBA</v>
          </cell>
          <cell r="G50" t="str">
            <v>brak CBA</v>
          </cell>
          <cell r="H50" t="str">
            <v>brak CBA</v>
          </cell>
          <cell r="I50" t="str">
            <v>brak CBA</v>
          </cell>
          <cell r="J50" t="str">
            <v>brak cba</v>
          </cell>
          <cell r="K50" t="str">
            <v>brak oceny</v>
          </cell>
          <cell r="L50">
            <v>150000</v>
          </cell>
          <cell r="M50">
            <v>5</v>
          </cell>
          <cell r="N50" t="str">
            <v>brak oceny</v>
          </cell>
          <cell r="O50" t="str">
            <v>Dla działania nie została przeprowadzona analiza ilościowa.
Nie przeprowadzono analizy jakościowej.
 Szacunkowe koszty wdrożenia działania wynoszą 150000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150000 PLN.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działanie administracyjne</v>
          </cell>
          <cell r="U50" t="str">
            <v>Dla działania nie została przeprowadzona analiza ilościowa.</v>
          </cell>
          <cell r="V50" t="str">
            <v xml:space="preserve"> </v>
          </cell>
          <cell r="W50" t="str">
            <v>Szacunkowe koszty wdrożenia działania wynoszą 150000 PLN
Żródło oszacowania kosztów: BRAK</v>
          </cell>
          <cell r="X50" t="str">
            <v>Założenia do szacunku kosztów:
Koszty spotkań założono na poziomie 150 000 PLN. Przyjęto założenie, że  odbędzie się 10 spotkań o charakterze  międzynarodowym. Koszt organizacji 1 spotkania przyjęto na poziomie 15 000 PLN.</v>
          </cell>
        </row>
        <row r="51">
          <cell r="C51" t="str">
            <v>KTM31_8</v>
          </cell>
          <cell r="D51" t="str">
            <v xml:space="preserve">Wspieranie działań podejmowanych przez um na poziomie międzynarodowym dotyczących minimalizacji wpływu wód pochodzących z systemów oczyszczania spalin </v>
          </cell>
          <cell r="E51">
            <v>0</v>
          </cell>
          <cell r="F51" t="str">
            <v>brak CBA</v>
          </cell>
          <cell r="G51" t="str">
            <v>brak CBA</v>
          </cell>
          <cell r="H51" t="str">
            <v>brak CBA</v>
          </cell>
          <cell r="I51" t="str">
            <v>brak CBA</v>
          </cell>
          <cell r="J51" t="str">
            <v>brak cba</v>
          </cell>
          <cell r="K51" t="str">
            <v>brak oceny</v>
          </cell>
          <cell r="L51">
            <v>75000</v>
          </cell>
          <cell r="M51">
            <v>5</v>
          </cell>
          <cell r="N51" t="str">
            <v>brak oceny</v>
          </cell>
          <cell r="O51" t="str">
            <v>Dla działania nie została przeprowadzona analiza ilościowa.
Nie przeprowadzono analizy jakościowej.
 Szacunkowe koszty wdrożenia działania wynoszą 75000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75000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wspierające</v>
          </cell>
          <cell r="U51" t="str">
            <v>Dla działania nie została przeprowadzona analiza ilościowa.</v>
          </cell>
          <cell r="V51" t="str">
            <v xml:space="preserve"> </v>
          </cell>
          <cell r="W51" t="str">
            <v>Szacunkowe koszty wdrożenia działania wynoszą 75000 PLN
Żródło oszacowania kosztów: BRAK</v>
          </cell>
          <cell r="X51" t="str">
            <v>Założenia do szacunku kosztów:
Przyjęto założenie, że przedstawiciele Urzędów Morskich będą uczestniczyć rocznie w 5 spotkaniach na poziomie międzynarodowym (koszt  udziału w 1 spotkaniu przyjęto na poziomie 5 000 PLN. Łączne koszty spotkań międzynarodowych w okresie 3 lat to koszt 75 000 PLN.</v>
          </cell>
        </row>
        <row r="52">
          <cell r="C52" t="str">
            <v>KTM31_9</v>
          </cell>
          <cell r="D52" t="str">
            <v>Stworzenie algorytmu postępowania podczas prac czerpalnych 
w przypadku osadów zanieczyszczonych</v>
          </cell>
          <cell r="E52">
            <v>0</v>
          </cell>
          <cell r="F52" t="str">
            <v>brak CBA</v>
          </cell>
          <cell r="G52" t="str">
            <v>brak CBA</v>
          </cell>
          <cell r="H52" t="str">
            <v>brak CBA</v>
          </cell>
          <cell r="I52" t="str">
            <v>brak CBA</v>
          </cell>
          <cell r="J52" t="str">
            <v>brak cba</v>
          </cell>
          <cell r="K52" t="str">
            <v>brak oceny</v>
          </cell>
          <cell r="L52">
            <v>200000</v>
          </cell>
          <cell r="M52">
            <v>5</v>
          </cell>
          <cell r="N52" t="str">
            <v>brak oceny</v>
          </cell>
          <cell r="O52"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2" t="str">
            <v>Dla działania nie została przeprowadzona analiza ilościowa.</v>
          </cell>
          <cell r="Q52" t="str">
            <v>Nie przeprowadzono analizy jakościowej.</v>
          </cell>
          <cell r="R52"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2" t="str">
            <v>Z uwagi na brak analizy jakościowej nie dokonano oceny efektywności kosztowej</v>
          </cell>
          <cell r="T52" t="str">
            <v>opracowanie studialne</v>
          </cell>
          <cell r="U52" t="str">
            <v>Dla działania nie została przeprowadzona analiza ilościowa.</v>
          </cell>
          <cell r="V52" t="str">
            <v xml:space="preserve"> </v>
          </cell>
          <cell r="W52" t="str">
            <v>Szacunkowe koszty wdrożenia działania wynoszą 200000 PLN
Żródło oszacowania kosztów: BRAK</v>
          </cell>
          <cell r="X52" t="str">
            <v>Założenia do szacunku kosztów:
Szacunkowy koszt działania to ok. 200 000 PLN.</v>
          </cell>
        </row>
        <row r="53">
          <cell r="C53" t="str">
            <v>KTM29_2</v>
          </cell>
          <cell r="D53" t="str">
            <v>Wprowadzenie zasady „bez opłat specjalnych„ („no special fee”) w odniesieniu do odbioru odpadów ze statków w portach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cell r="V53" t="str">
            <v xml:space="preserve"> </v>
          </cell>
          <cell r="W53" t="str">
            <v>Szacunkowe koszty wdrożenia działania wynoszą 200000 PLN
Żródło oszacowania kosztów:Szacunki własne kosztów</v>
          </cell>
          <cell r="X53" t="str">
            <v>Założenia do szacunku kosztów:
Koszty działań prawnych i administracyjnych  w ramach bieżących działań portów oszacowano na kwotę 200 000 PLN.</v>
          </cell>
        </row>
        <row r="54">
          <cell r="C54" t="str">
            <v>KTM31_11</v>
          </cell>
          <cell r="D54" t="str">
            <v>Ograniczenie wprowadzania do wód morskich parafin i pochodnych</v>
          </cell>
          <cell r="E54">
            <v>0</v>
          </cell>
          <cell r="F54" t="str">
            <v>brak CBA</v>
          </cell>
          <cell r="G54" t="str">
            <v>brak CBA</v>
          </cell>
          <cell r="H54" t="str">
            <v>brak CBA</v>
          </cell>
          <cell r="I54" t="str">
            <v>brak CBA</v>
          </cell>
          <cell r="J54" t="str">
            <v>brak cba</v>
          </cell>
          <cell r="K54" t="str">
            <v>brak oceny</v>
          </cell>
          <cell r="L54">
            <v>500000</v>
          </cell>
          <cell r="M54">
            <v>5</v>
          </cell>
          <cell r="N54" t="str">
            <v>brak oceny</v>
          </cell>
          <cell r="O54"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500000 PLN.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cell r="V54" t="str">
            <v xml:space="preserve"> </v>
          </cell>
          <cell r="W54" t="str">
            <v>Szacunkowe koszty wdrożenia działania wynoszą 500000 PLN
Żródło oszacowania kosztów: BRAK</v>
          </cell>
          <cell r="X54" t="str">
            <v>Założenia do szacunku kosztów:
W działaniu tym koszty oszacowano na podstawie danych dla podobnych działań.</v>
          </cell>
        </row>
        <row r="55">
          <cell r="C55" t="str">
            <v>KTM29_7</v>
          </cell>
          <cell r="D55" t="str">
            <v>Analiza występwoania mikrocząstek plastików w środowisku morskim </v>
          </cell>
          <cell r="E55">
            <v>0</v>
          </cell>
          <cell r="F55" t="str">
            <v>brak CBA</v>
          </cell>
          <cell r="G55" t="str">
            <v>brak CBA</v>
          </cell>
          <cell r="H55" t="str">
            <v>brak CBA</v>
          </cell>
          <cell r="I55" t="str">
            <v>brak CBA</v>
          </cell>
          <cell r="J55" t="str">
            <v>brak cba</v>
          </cell>
          <cell r="K55" t="str">
            <v>brak oceny</v>
          </cell>
          <cell r="L55">
            <v>600000</v>
          </cell>
          <cell r="M55">
            <v>5</v>
          </cell>
          <cell r="N55" t="str">
            <v>brak oceny</v>
          </cell>
          <cell r="O55" t="str">
            <v>Dla działania nie została przeprowadzona analiza ilościowa.
Nie przeprowadzono analizy jakościowej.
 Szacunkowe koszty wdrożenia działania wynoszą 600000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600000 PLN.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cell r="V55" t="str">
            <v xml:space="preserve"> </v>
          </cell>
          <cell r="W55" t="str">
            <v>Szacunkowe koszty wdrożenia działania wynoszą 600000 PLN
Żródło oszacowania kosztów: BRAK</v>
          </cell>
          <cell r="X55" t="str">
            <v>Założenia do szacunku kosztów:
W działaniu tym koszty oszacowano na podstawie danych dla podobnych działań.</v>
          </cell>
        </row>
        <row r="56">
          <cell r="C56" t="str">
            <v>KTM29_8</v>
          </cell>
          <cell r="D56" t="str">
            <v>Znakowanie sieci rybackich - zapobieganie powstawaniu sieci widm</v>
          </cell>
          <cell r="E56">
            <v>0</v>
          </cell>
          <cell r="F56" t="str">
            <v>brak CBA</v>
          </cell>
          <cell r="G56" t="str">
            <v>brak CBA</v>
          </cell>
          <cell r="H56" t="str">
            <v>brak CBA</v>
          </cell>
          <cell r="I56" t="str">
            <v>brak CBA</v>
          </cell>
          <cell r="J56" t="str">
            <v>brak cba</v>
          </cell>
          <cell r="K56" t="str">
            <v>brak oceny</v>
          </cell>
          <cell r="L56">
            <v>300000</v>
          </cell>
          <cell r="M56">
            <v>5</v>
          </cell>
          <cell r="N56" t="str">
            <v>brak oceny</v>
          </cell>
          <cell r="O56"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cell r="V56" t="str">
            <v xml:space="preserve"> </v>
          </cell>
          <cell r="W56" t="str">
            <v>Szacunkowe koszty wdrożenia działania wynoszą 300000 PLN
Żródło oszacowania kosztów:Economic and social analyses for the Marine Strategy Framework Directive. Part 2: Program of measures. Theme: Marine Litter</v>
          </cell>
          <cell r="X56" t="str">
            <v>Założenia do szacunku kosztów:
Oszacowane koszty związane będą z opracowaniem i testowaniem technologii elektronicznego znakowania sieci.
Dodatkowo w programie holenderskim koszty inwestycyjne założone były na poziomie 328 500 € na 220 sieci.</v>
          </cell>
        </row>
        <row r="57">
          <cell r="C57" t="str">
            <v>KTM28_2</v>
          </cell>
          <cell r="D57" t="str">
            <v>Współpraca na poziomie międzynarodowym w zakresie ustanawiania wymogów dotyczących ograniczenia hałasu podwodnego z transportu morskiego</v>
          </cell>
          <cell r="E57">
            <v>0</v>
          </cell>
          <cell r="F57" t="str">
            <v>brak CBA</v>
          </cell>
          <cell r="G57" t="str">
            <v>brak CBA</v>
          </cell>
          <cell r="H57" t="str">
            <v>brak CBA</v>
          </cell>
          <cell r="I57" t="str">
            <v>brak CBA</v>
          </cell>
          <cell r="J57" t="str">
            <v>brak cba</v>
          </cell>
          <cell r="K57" t="str">
            <v>brak oceny</v>
          </cell>
          <cell r="L57">
            <v>25000</v>
          </cell>
          <cell r="M57">
            <v>5</v>
          </cell>
          <cell r="N57" t="str">
            <v>brak oceny</v>
          </cell>
          <cell r="O57"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25000 PLN.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cell r="V57" t="str">
            <v xml:space="preserve"> </v>
          </cell>
          <cell r="W57" t="str">
            <v>Szacunkowe koszty wdrożenia działania wynoszą 25000 PLN
Żródło oszacowania kosztów: BRAK</v>
          </cell>
          <cell r="X57" t="str">
            <v>Założenia do szacunku kosztów:
Koszty obejmować będą m.in. wyjazdy na spotkania na arenie międzynarodowej poświęcone ustanawianiu wymogów dotyczących ograniczenia hałasu podwodnego z transportu morskiego</v>
          </cell>
        </row>
        <row r="58">
          <cell r="C58" t="str">
            <v>KTM28_4</v>
          </cell>
          <cell r="D58" t="str">
            <v>Wdrożenie rejestru źródeł hałasu impulsowego</v>
          </cell>
          <cell r="E58">
            <v>0</v>
          </cell>
          <cell r="F58" t="str">
            <v>brak CBA</v>
          </cell>
          <cell r="G58" t="str">
            <v>brak CBA</v>
          </cell>
          <cell r="H58" t="str">
            <v>brak CBA</v>
          </cell>
          <cell r="I58" t="str">
            <v>brak CBA</v>
          </cell>
          <cell r="J58" t="str">
            <v>brak cba</v>
          </cell>
          <cell r="K58" t="str">
            <v>brak oceny</v>
          </cell>
          <cell r="L58">
            <v>800000</v>
          </cell>
          <cell r="M58">
            <v>5</v>
          </cell>
          <cell r="N58" t="str">
            <v>brak oceny</v>
          </cell>
          <cell r="O58" t="str">
            <v>Dla działania nie została przeprowadzona analiza ilościowa.
Nie przeprowadzono analizy jakościowej.
 Szacunkowe koszty wdrożenia działania wynoszą 800000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800000 PLN.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cell r="V58" t="str">
            <v xml:space="preserve"> </v>
          </cell>
          <cell r="W58" t="str">
            <v>Szacunkowe koszty wdrożenia działania wynoszą 800000 PLN
Żródło oszacowania kosztów: BRAK</v>
          </cell>
          <cell r="X58" t="str">
            <v>Założenia do szacunku kosztów:
Przyjęto, że na działnie w pierwszym roku (2016) przewidziano 400 000 PLN oraz po 100 tys. PLN w każdym z 4 kolejnych lat do 2020 r. Łączny koszt tego działania oszacowano na kwotę 800 000 PLN.</v>
          </cell>
        </row>
        <row r="59">
          <cell r="C59" t="str">
            <v>KTM38_5</v>
          </cell>
          <cell r="D59" t="str">
            <v>Opracowanie sezonowych map hałasu</v>
          </cell>
          <cell r="E59">
            <v>0</v>
          </cell>
          <cell r="F59" t="str">
            <v>brak CBA</v>
          </cell>
          <cell r="G59" t="str">
            <v>brak CBA</v>
          </cell>
          <cell r="H59" t="str">
            <v>brak CBA</v>
          </cell>
          <cell r="I59" t="str">
            <v>brak CBA</v>
          </cell>
          <cell r="J59" t="str">
            <v>brak cba</v>
          </cell>
          <cell r="K59" t="str">
            <v>brak oceny</v>
          </cell>
          <cell r="L59">
            <v>400000</v>
          </cell>
          <cell r="M59">
            <v>5</v>
          </cell>
          <cell r="N59" t="str">
            <v>brak oceny</v>
          </cell>
          <cell r="O5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cell r="V59" t="str">
            <v xml:space="preserve"> </v>
          </cell>
          <cell r="W59" t="str">
            <v>Szacunkowe koszty wdrożenia działania wynoszą 400000 PLN
Żródło oszacowania kosztów: BRAK</v>
          </cell>
          <cell r="X59" t="str">
            <v>Założenia do szacunku kosztów:
Szacowno koszty dla tego dziąlania w kwocie 400 000 PLN.</v>
          </cell>
        </row>
        <row r="60">
          <cell r="C60" t="str">
            <v>KTM20_4</v>
          </cell>
          <cell r="D60" t="str">
            <v>Ustanowienie ograniczeń dla stosowania określonych narzędzi połowowych  w planie zagospodarowania przestrzennego obszarów morskich, w przypadku konieczności ochrony cennych  i zagrożonych morskich biotopów</v>
          </cell>
          <cell r="E60">
            <v>0</v>
          </cell>
          <cell r="F60">
            <v>1</v>
          </cell>
          <cell r="G60">
            <v>2</v>
          </cell>
          <cell r="H60">
            <v>4</v>
          </cell>
          <cell r="I60">
            <v>1</v>
          </cell>
          <cell r="J60">
            <v>8.5</v>
          </cell>
          <cell r="K60">
            <v>3</v>
          </cell>
          <cell r="L60" t="str">
            <v>ND</v>
          </cell>
          <cell r="M60" t="str">
            <v>brak danych</v>
          </cell>
          <cell r="N60" t="str">
            <v>brak oceny</v>
          </cell>
          <cell r="O6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Koszt nieznany, zależny od wprowadzonych ograniczeń stosowania narzędzi połowowych
Z uwagi na brak możliwości oszacowania kosztów działania nie dokonano oceny efektywności kosztowej</v>
          </cell>
          <cell r="P60" t="str">
            <v>Dla działania nie została przeprowadzona analiza ilościowa.</v>
          </cell>
          <cell r="Q6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60" t="str">
            <v>Koszt nieznany, zależny od wprowadzonych ograniczeń stosowania narzędzi połowowych</v>
          </cell>
          <cell r="S60" t="str">
            <v>Z uwagi na brak możliwości oszacowania kosztów działania nie dokonano oceny efektywności kosztowej</v>
          </cell>
          <cell r="T60">
            <v>0</v>
          </cell>
          <cell r="U60" t="str">
            <v>Dla działania nie została przeprowadzona analiza ilościowa.</v>
          </cell>
          <cell r="V60" t="str">
            <v xml:space="preserve"> </v>
          </cell>
          <cell r="W60" t="str">
            <v>Nie oszacowano kosztów wdrożenia działania</v>
          </cell>
          <cell r="X60" t="str">
            <v>Założenia do szacunku kosztów:
Koszt nieznany, zależny od wprowadzonych ograniczeń stosowania narzędzi połowowych</v>
          </cell>
        </row>
        <row r="61">
          <cell r="C61" t="str">
            <v>KTM27</v>
          </cell>
          <cell r="D61" t="str">
            <v>Wprowadzenie ograniczeń  trałowania  dennego na obszarach gdzie istnieje konieczność ochrony cennych zbiorowisk organizmów dennych</v>
          </cell>
          <cell r="E61">
            <v>0</v>
          </cell>
          <cell r="F61">
            <v>1</v>
          </cell>
          <cell r="G61">
            <v>2</v>
          </cell>
          <cell r="H61">
            <v>2</v>
          </cell>
          <cell r="I61">
            <v>2</v>
          </cell>
          <cell r="J61">
            <v>7</v>
          </cell>
          <cell r="K61">
            <v>2</v>
          </cell>
          <cell r="L61" t="str">
            <v>ND</v>
          </cell>
          <cell r="M61" t="str">
            <v>brak danych</v>
          </cell>
          <cell r="N61" t="str">
            <v>brak oceny</v>
          </cell>
          <cell r="O6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1" t="str">
            <v>Dla działania nie została przeprowadzona analiza ilościowa.</v>
          </cell>
          <cell r="Q6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1" t="str">
            <v>Oszacowanie kosztów możliwe po ustaleniu zakresu działania</v>
          </cell>
          <cell r="S61" t="str">
            <v>Z uwagi na brak możliwości oszacowania kosztów działania nie dokonano oceny efektywności kosztowej</v>
          </cell>
          <cell r="T61" t="str">
            <v>to samo co w D1</v>
          </cell>
          <cell r="U61" t="str">
            <v>Dla działania nie została przeprowadzona analiza ilościowa.</v>
          </cell>
          <cell r="V61" t="str">
            <v xml:space="preserve"> </v>
          </cell>
          <cell r="W61" t="str">
            <v>Nie oszacowano kosztów wdrożenia działania</v>
          </cell>
          <cell r="X61" t="str">
            <v>Założenia do szacunku kosztów:
Oszacowanie kosztów możliwe po ustaleniu zakresu działania</v>
          </cell>
        </row>
        <row r="62">
          <cell r="C62">
            <v>0</v>
          </cell>
          <cell r="D62" t="e">
            <v>#N/A</v>
          </cell>
          <cell r="E62" t="str">
            <v>ND</v>
          </cell>
          <cell r="F62" t="e">
            <v>#N/A</v>
          </cell>
          <cell r="G62" t="e">
            <v>#N/A</v>
          </cell>
          <cell r="H62" t="e">
            <v>#N/A</v>
          </cell>
          <cell r="I62" t="e">
            <v>#N/A</v>
          </cell>
          <cell r="J62" t="str">
            <v>brak cba</v>
          </cell>
          <cell r="K62" t="str">
            <v>brak oceny</v>
          </cell>
          <cell r="L62" t="str">
            <v>ND</v>
          </cell>
          <cell r="M62" t="str">
            <v>brak danych</v>
          </cell>
          <cell r="N62" t="str">
            <v>brak oceny</v>
          </cell>
          <cell r="O62" t="e">
            <v>#N/A</v>
          </cell>
          <cell r="P62" t="e">
            <v>#N/A</v>
          </cell>
          <cell r="Q62" t="e">
            <v>#N/A</v>
          </cell>
          <cell r="R62" t="e">
            <v>#N/A</v>
          </cell>
          <cell r="S62" t="str">
            <v>Z uwagi na brak analizy jakościowej oraz brak możliwości oszacowania kosztów działania nie dokonano oceny efektywności kosztowej.</v>
          </cell>
          <cell r="T62" t="e">
            <v>#N/A</v>
          </cell>
          <cell r="U62" t="e">
            <v>#N/A</v>
          </cell>
          <cell r="V62" t="e">
            <v>#N/A</v>
          </cell>
          <cell r="W62" t="str">
            <v>Nie oszacowano kosztów wdrożenia działania</v>
          </cell>
          <cell r="X62" t="e">
            <v>#N/A</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B2:E61"/>
  <sheetViews>
    <sheetView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60" t="s">
        <v>55</v>
      </c>
      <c r="C4" s="160"/>
      <c r="D4" s="160"/>
      <c r="E4" s="160"/>
    </row>
    <row r="5" spans="2:5">
      <c r="B5" s="161"/>
      <c r="C5" s="162"/>
      <c r="D5" s="3" t="s">
        <v>2</v>
      </c>
      <c r="E5" s="2">
        <v>1</v>
      </c>
    </row>
    <row r="6" spans="2:5">
      <c r="B6" s="161"/>
      <c r="C6" s="162"/>
      <c r="D6" s="3" t="s">
        <v>3</v>
      </c>
      <c r="E6" s="2">
        <v>2</v>
      </c>
    </row>
    <row r="7" spans="2:5">
      <c r="B7" s="161"/>
      <c r="C7" s="162"/>
      <c r="D7" s="3" t="s">
        <v>4</v>
      </c>
      <c r="E7" s="2">
        <v>3</v>
      </c>
    </row>
    <row r="8" spans="2:5">
      <c r="B8" s="161"/>
      <c r="C8" s="162"/>
      <c r="D8" s="3" t="s">
        <v>5</v>
      </c>
      <c r="E8" s="2">
        <v>4</v>
      </c>
    </row>
    <row r="9" spans="2:5" ht="7.5" customHeight="1"/>
    <row r="10" spans="2:5">
      <c r="B10" s="160" t="s">
        <v>164</v>
      </c>
      <c r="C10" s="160"/>
      <c r="D10" s="160"/>
      <c r="E10" s="160"/>
    </row>
    <row r="11" spans="2:5" ht="16.5">
      <c r="B11" s="161" t="s">
        <v>165</v>
      </c>
      <c r="C11" s="162" t="s">
        <v>11</v>
      </c>
      <c r="D11" s="140" t="s">
        <v>2</v>
      </c>
      <c r="E11" s="141">
        <v>1</v>
      </c>
    </row>
    <row r="12" spans="2:5" ht="16.5">
      <c r="B12" s="163" t="s">
        <v>166</v>
      </c>
      <c r="C12" s="162" t="s">
        <v>14</v>
      </c>
      <c r="D12" s="140" t="s">
        <v>3</v>
      </c>
      <c r="E12" s="141">
        <v>2</v>
      </c>
    </row>
    <row r="13" spans="2:5" ht="16.5">
      <c r="B13" s="163" t="s">
        <v>167</v>
      </c>
      <c r="C13" s="162" t="s">
        <v>14</v>
      </c>
      <c r="D13" s="140" t="s">
        <v>4</v>
      </c>
      <c r="E13" s="141">
        <v>3</v>
      </c>
    </row>
    <row r="14" spans="2:5" ht="16.5">
      <c r="B14" s="161" t="s">
        <v>168</v>
      </c>
      <c r="C14" s="162" t="s">
        <v>13</v>
      </c>
      <c r="D14" s="140" t="s">
        <v>5</v>
      </c>
      <c r="E14" s="141">
        <v>4</v>
      </c>
    </row>
    <row r="15" spans="2:5">
      <c r="B15" s="136"/>
      <c r="C15" s="136"/>
      <c r="D15" s="136"/>
      <c r="E15" s="30"/>
    </row>
    <row r="16" spans="2:5">
      <c r="B16" s="160" t="s">
        <v>139</v>
      </c>
      <c r="C16" s="160"/>
      <c r="D16" s="160"/>
      <c r="E16" s="160"/>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60" t="s">
        <v>141</v>
      </c>
      <c r="C22" s="160"/>
      <c r="D22" s="160"/>
      <c r="E22" s="160"/>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60" t="s">
        <v>33</v>
      </c>
      <c r="C31" s="160"/>
      <c r="D31" s="160"/>
      <c r="E31" s="160"/>
    </row>
    <row r="32" spans="2:5">
      <c r="B32" s="158" t="s">
        <v>34</v>
      </c>
      <c r="C32" s="159"/>
      <c r="D32" s="3" t="s">
        <v>40</v>
      </c>
      <c r="E32" s="2">
        <v>1</v>
      </c>
    </row>
    <row r="33" spans="2:5">
      <c r="B33" s="158" t="s">
        <v>170</v>
      </c>
      <c r="C33" s="159"/>
      <c r="D33" s="3" t="s">
        <v>41</v>
      </c>
      <c r="E33" s="2">
        <v>2</v>
      </c>
    </row>
    <row r="34" spans="2:5">
      <c r="B34" s="158" t="s">
        <v>171</v>
      </c>
      <c r="C34" s="159"/>
      <c r="D34" s="3" t="s">
        <v>42</v>
      </c>
      <c r="E34" s="2">
        <v>3</v>
      </c>
    </row>
    <row r="35" spans="2:5">
      <c r="B35" s="158" t="s">
        <v>172</v>
      </c>
      <c r="C35" s="159"/>
      <c r="D35" s="3" t="s">
        <v>43</v>
      </c>
      <c r="E35" s="2">
        <v>4</v>
      </c>
    </row>
    <row r="36" spans="2:5">
      <c r="B36" s="158" t="s">
        <v>173</v>
      </c>
      <c r="C36" s="159"/>
      <c r="D36" s="3" t="s">
        <v>44</v>
      </c>
      <c r="E36" s="2">
        <v>5</v>
      </c>
    </row>
    <row r="38" spans="2:5" ht="15">
      <c r="B38" s="7" t="s">
        <v>45</v>
      </c>
    </row>
    <row r="39" spans="2:5" ht="6" customHeight="1"/>
    <row r="40" spans="2:5">
      <c r="B40" s="160" t="s">
        <v>37</v>
      </c>
      <c r="C40" s="160"/>
      <c r="D40" s="160"/>
      <c r="E40" s="160"/>
    </row>
    <row r="41" spans="2:5">
      <c r="B41" s="155" t="s">
        <v>39</v>
      </c>
      <c r="C41" s="156"/>
      <c r="D41" s="156"/>
      <c r="E41" s="157"/>
    </row>
    <row r="42" spans="2:5">
      <c r="B42" s="158" t="s">
        <v>158</v>
      </c>
      <c r="C42" s="159"/>
      <c r="D42" s="3" t="s">
        <v>5</v>
      </c>
      <c r="E42" s="2">
        <v>1</v>
      </c>
    </row>
    <row r="43" spans="2:5">
      <c r="B43" s="158" t="s">
        <v>159</v>
      </c>
      <c r="C43" s="159"/>
      <c r="D43" s="3" t="s">
        <v>4</v>
      </c>
      <c r="E43" s="2">
        <v>2</v>
      </c>
    </row>
    <row r="44" spans="2:5">
      <c r="B44" s="158" t="s">
        <v>160</v>
      </c>
      <c r="C44" s="159"/>
      <c r="D44" s="3" t="s">
        <v>3</v>
      </c>
      <c r="E44" s="2">
        <v>3</v>
      </c>
    </row>
    <row r="45" spans="2:5">
      <c r="B45" s="158" t="s">
        <v>161</v>
      </c>
      <c r="C45" s="159"/>
      <c r="D45" s="3" t="s">
        <v>2</v>
      </c>
      <c r="E45" s="2">
        <v>4</v>
      </c>
    </row>
    <row r="46" spans="2:5">
      <c r="B46" s="158" t="s">
        <v>162</v>
      </c>
      <c r="C46" s="159"/>
      <c r="D46" s="8" t="s">
        <v>35</v>
      </c>
      <c r="E46" s="2">
        <v>5</v>
      </c>
    </row>
    <row r="51" spans="2:2">
      <c r="B51" t="s">
        <v>142</v>
      </c>
    </row>
    <row r="52" spans="2:2">
      <c r="B52" s="138" t="s">
        <v>143</v>
      </c>
    </row>
    <row r="53" spans="2:2">
      <c r="B53" s="138" t="s">
        <v>144</v>
      </c>
    </row>
    <row r="54" spans="2:2">
      <c r="B54" s="138" t="s">
        <v>145</v>
      </c>
    </row>
    <row r="55" spans="2:2">
      <c r="B55" s="138" t="s">
        <v>146</v>
      </c>
    </row>
    <row r="56" spans="2:2">
      <c r="B56" s="138" t="s">
        <v>147</v>
      </c>
    </row>
    <row r="57" spans="2:2">
      <c r="B57" s="138" t="s">
        <v>148</v>
      </c>
    </row>
    <row r="58" spans="2:2">
      <c r="B58" s="138" t="s">
        <v>149</v>
      </c>
    </row>
    <row r="59" spans="2:2">
      <c r="B59" s="138" t="s">
        <v>150</v>
      </c>
    </row>
    <row r="60" spans="2:2">
      <c r="B60" s="138" t="s">
        <v>151</v>
      </c>
    </row>
    <row r="61" spans="2:2">
      <c r="B61" s="138" t="s">
        <v>152</v>
      </c>
    </row>
  </sheetData>
  <mergeCells count="25">
    <mergeCell ref="B14:C14"/>
    <mergeCell ref="B4:E4"/>
    <mergeCell ref="B16:E16"/>
    <mergeCell ref="B22:E22"/>
    <mergeCell ref="B5:C5"/>
    <mergeCell ref="B6:C6"/>
    <mergeCell ref="B7:C7"/>
    <mergeCell ref="B8:C8"/>
    <mergeCell ref="B13:C13"/>
    <mergeCell ref="B10:E10"/>
    <mergeCell ref="B11:C11"/>
    <mergeCell ref="B12:C12"/>
    <mergeCell ref="B40:E40"/>
    <mergeCell ref="B31:E31"/>
    <mergeCell ref="B32:C32"/>
    <mergeCell ref="B33:C33"/>
    <mergeCell ref="B34:C34"/>
    <mergeCell ref="B35:C35"/>
    <mergeCell ref="B36:C36"/>
    <mergeCell ref="B41:E41"/>
    <mergeCell ref="B45:C45"/>
    <mergeCell ref="B46:C46"/>
    <mergeCell ref="B42:C42"/>
    <mergeCell ref="B43:C43"/>
    <mergeCell ref="B44:C44"/>
  </mergeCells>
  <conditionalFormatting sqref="E5:E8">
    <cfRule type="colorScale" priority="14">
      <colorScale>
        <cfvo type="min" val="0"/>
        <cfvo type="percentile" val="50"/>
        <cfvo type="max" val="0"/>
        <color rgb="FFF8696B"/>
        <color rgb="FFFFEB84"/>
        <color rgb="FF63BE7B"/>
      </colorScale>
    </cfRule>
  </conditionalFormatting>
  <conditionalFormatting sqref="E17:E20">
    <cfRule type="colorScale" priority="13">
      <colorScale>
        <cfvo type="min" val="0"/>
        <cfvo type="percentile" val="50"/>
        <cfvo type="max" val="0"/>
        <color rgb="FFF8696B"/>
        <color rgb="FFFFEB84"/>
        <color rgb="FF63BE7B"/>
      </colorScale>
    </cfRule>
  </conditionalFormatting>
  <conditionalFormatting sqref="E24:E27">
    <cfRule type="colorScale" priority="12">
      <colorScale>
        <cfvo type="min" val="0"/>
        <cfvo type="percentile" val="50"/>
        <cfvo type="max" val="0"/>
        <color rgb="FFF8696B"/>
        <color rgb="FFFFEB84"/>
        <color rgb="FF63BE7B"/>
      </colorScale>
    </cfRule>
  </conditionalFormatting>
  <conditionalFormatting sqref="E32:E35">
    <cfRule type="colorScale" priority="11">
      <colorScale>
        <cfvo type="min" val="0"/>
        <cfvo type="percentile" val="50"/>
        <cfvo type="max" val="0"/>
        <color rgb="FFF8696B"/>
        <color rgb="FFFFEB84"/>
        <color rgb="FF63BE7B"/>
      </colorScale>
    </cfRule>
  </conditionalFormatting>
  <conditionalFormatting sqref="E36">
    <cfRule type="colorScale" priority="10">
      <colorScale>
        <cfvo type="min" val="0"/>
        <cfvo type="percentile" val="50"/>
        <cfvo type="max" val="0"/>
        <color rgb="FFF8696B"/>
        <color rgb="FFFFEB84"/>
        <color rgb="FF63BE7B"/>
      </colorScale>
    </cfRule>
  </conditionalFormatting>
  <conditionalFormatting sqref="E32:E36">
    <cfRule type="colorScale" priority="9">
      <colorScale>
        <cfvo type="min" val="0"/>
        <cfvo type="percentile" val="50"/>
        <cfvo type="max" val="0"/>
        <color rgb="FFF8696B"/>
        <color rgb="FFFFEB84"/>
        <color rgb="FF63BE7B"/>
      </colorScale>
    </cfRule>
  </conditionalFormatting>
  <conditionalFormatting sqref="E42:E44">
    <cfRule type="colorScale" priority="8">
      <colorScale>
        <cfvo type="min" val="0"/>
        <cfvo type="percentile" val="50"/>
        <cfvo type="max" val="0"/>
        <color rgb="FFF8696B"/>
        <color rgb="FFFFEB84"/>
        <color rgb="FF63BE7B"/>
      </colorScale>
    </cfRule>
  </conditionalFormatting>
  <conditionalFormatting sqref="E44">
    <cfRule type="colorScale" priority="7">
      <colorScale>
        <cfvo type="min" val="0"/>
        <cfvo type="percentile" val="50"/>
        <cfvo type="max" val="0"/>
        <color rgb="FFF8696B"/>
        <color rgb="FFFFEB84"/>
        <color rgb="FF63BE7B"/>
      </colorScale>
    </cfRule>
  </conditionalFormatting>
  <conditionalFormatting sqref="E42:E45">
    <cfRule type="colorScale" priority="5">
      <colorScale>
        <cfvo type="min" val="0"/>
        <cfvo type="percentile" val="50"/>
        <cfvo type="max" val="0"/>
        <color rgb="FFF8696B"/>
        <color rgb="FFFFEB84"/>
        <color rgb="FF63BE7B"/>
      </colorScale>
    </cfRule>
  </conditionalFormatting>
  <conditionalFormatting sqref="E42:E43">
    <cfRule type="colorScale" priority="21">
      <colorScale>
        <cfvo type="min" val="0"/>
        <cfvo type="percentile" val="50"/>
        <cfvo type="max" val="0"/>
        <color rgb="FFF8696B"/>
        <color rgb="FFFFEB84"/>
        <color rgb="FF63BE7B"/>
      </colorScale>
    </cfRule>
  </conditionalFormatting>
  <conditionalFormatting sqref="E46">
    <cfRule type="colorScale" priority="3">
      <colorScale>
        <cfvo type="min" val="0"/>
        <cfvo type="percentile" val="50"/>
        <cfvo type="max" val="0"/>
        <color rgb="FFF8696B"/>
        <color rgb="FFFFEB84"/>
        <color rgb="FF63BE7B"/>
      </colorScale>
    </cfRule>
  </conditionalFormatting>
  <conditionalFormatting sqref="E42:E46">
    <cfRule type="colorScale" priority="2">
      <colorScale>
        <cfvo type="min" val="0"/>
        <cfvo type="percentile" val="50"/>
        <cfvo type="max" val="0"/>
        <color rgb="FFF8696B"/>
        <color rgb="FFFFEB84"/>
        <color rgb="FF63BE7B"/>
      </colorScale>
    </cfRule>
  </conditionalFormatting>
  <conditionalFormatting sqref="E11:E15">
    <cfRule type="colorScale" priority="1">
      <colorScale>
        <cfvo type="min" val="0"/>
        <cfvo type="percentile" val="50"/>
        <cfvo type="max" val="0"/>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O32"/>
  <sheetViews>
    <sheetView showGridLines="0" topLeftCell="A4" workbookViewId="0">
      <selection activeCell="G30" sqref="G30"/>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[1]Sheet1!$B$31</f>
        <v>KTM2_4</v>
      </c>
      <c r="F1" s="167" t="s">
        <v>56</v>
      </c>
      <c r="G1" s="167"/>
      <c r="H1" s="167"/>
    </row>
    <row r="2" spans="1:15" s="13" customFormat="1" ht="57.75" customHeight="1" thickBot="1">
      <c r="A2"/>
      <c r="B2" s="29" t="s">
        <v>0</v>
      </c>
      <c r="C2" s="170" t="str">
        <f>VLOOKUP($C$1,[1]Sheet1!$B$2:$AZ$62,6,FALSE)</f>
        <v>Przeciwdziałanie powierzchniowej erozji wodnej na styku pól i wód śródlądowych</v>
      </c>
      <c r="D2" s="171"/>
      <c r="E2" s="27"/>
      <c r="F2" s="167"/>
      <c r="G2" s="167"/>
      <c r="H2" s="167"/>
      <c r="I2" s="27"/>
      <c r="J2" s="27"/>
      <c r="K2" s="27"/>
      <c r="L2" s="27"/>
      <c r="M2" s="27"/>
      <c r="N2" s="27"/>
      <c r="O2" s="27"/>
    </row>
    <row r="4" spans="1:15" ht="15">
      <c r="B4" s="7" t="s">
        <v>31</v>
      </c>
      <c r="F4" s="168" t="s">
        <v>27</v>
      </c>
      <c r="G4" s="169"/>
      <c r="H4" s="39" t="s">
        <v>36</v>
      </c>
    </row>
    <row r="5" spans="1:15">
      <c r="B5" s="160" t="s">
        <v>22</v>
      </c>
      <c r="C5" s="160"/>
      <c r="D5" s="160"/>
      <c r="E5" s="9"/>
      <c r="F5" s="42"/>
      <c r="G5" s="13"/>
      <c r="H5" s="43"/>
    </row>
    <row r="6" spans="1:15">
      <c r="B6" s="160" t="s">
        <v>1</v>
      </c>
      <c r="C6" s="160"/>
      <c r="D6" s="160"/>
      <c r="E6" s="9"/>
      <c r="F6" s="42"/>
      <c r="G6" s="13"/>
      <c r="H6" s="43"/>
    </row>
    <row r="7" spans="1:15" ht="15" thickBot="1">
      <c r="C7" s="1" t="s">
        <v>25</v>
      </c>
      <c r="D7" s="127"/>
      <c r="E7" s="10"/>
      <c r="F7" s="132">
        <f>VLOOKUP($C$1,[1]Sheet1!$B$2:$AZ$62,46,FALSE)</f>
        <v>2</v>
      </c>
      <c r="G7" s="3" t="str">
        <f>IF($D$7&lt;5%,'Skala ocen'!$D$5,(IF(AND($D$7&gt;=5%,$D$7&lt;15%),'Skala ocen'!$D$6,IF(AND($D$7&gt;=15%,$D$7&lt;30%),'Skala ocen'!$D$7,IF(AND($D$7&gt;=30%,$D$7&lt;=100%),'Skala ocen'!$D$8,"brak danych")))))</f>
        <v>niski</v>
      </c>
      <c r="H7" s="3">
        <v>2</v>
      </c>
    </row>
    <row r="8" spans="1:15">
      <c r="D8" s="1"/>
      <c r="E8" s="1"/>
      <c r="F8" s="42"/>
      <c r="G8" s="14"/>
      <c r="H8" s="44"/>
    </row>
    <row r="9" spans="1:15" s="138" customFormat="1">
      <c r="B9" s="160" t="s">
        <v>23</v>
      </c>
      <c r="C9" s="160"/>
      <c r="D9" s="160"/>
      <c r="F9" s="42"/>
      <c r="G9" s="14"/>
      <c r="H9" s="44"/>
    </row>
    <row r="10" spans="1:15" s="138" customFormat="1">
      <c r="A10" s="138" t="str">
        <f>VLOOKUP($C$1,[1]Sheet1!$B$2:$AZ$62,50,FALSE)</f>
        <v>D5, D1, D3, D4, D6</v>
      </c>
      <c r="B10" s="160" t="s">
        <v>169</v>
      </c>
      <c r="C10" s="160"/>
      <c r="D10" s="160"/>
      <c r="F10" s="42"/>
      <c r="G10" s="14"/>
      <c r="H10" s="44"/>
    </row>
    <row r="11" spans="1:15" s="138" customFormat="1" ht="15" thickBot="1">
      <c r="C11" s="139" t="s">
        <v>25</v>
      </c>
      <c r="D11" s="127"/>
      <c r="F11" s="132">
        <f>VLOOKUP($C$1,[1]Sheet1!$B$2:$AZ$62,49,FALSE)</f>
        <v>3</v>
      </c>
      <c r="G11" s="140" t="str">
        <f>IF($D$11&lt;5%,'Skala ocen'!$D$5,(IF(AND($D$11&gt;=5%,$D$11&lt;15%),'Skala ocen'!$D$6,IF(AND($D$11&gt;=15%,$D$11&lt;30%),'Skala ocen'!$D$7,IF(AND($D$11&gt;=30%,$D$11&lt;=100%),'Skala ocen'!$D$8,"brak danych")))))</f>
        <v>niski</v>
      </c>
      <c r="H11" s="140">
        <v>1</v>
      </c>
    </row>
    <row r="12" spans="1:15" s="138" customFormat="1">
      <c r="F12" s="42"/>
      <c r="G12" s="14"/>
      <c r="H12" s="44"/>
    </row>
    <row r="13" spans="1:15">
      <c r="B13" s="160" t="s">
        <v>24</v>
      </c>
      <c r="C13" s="160"/>
      <c r="D13" s="160"/>
      <c r="E13" s="9"/>
      <c r="F13" s="42"/>
      <c r="G13" s="14"/>
      <c r="H13" s="44"/>
    </row>
    <row r="14" spans="1:15" ht="15" thickBot="1">
      <c r="B14" s="160" t="s">
        <v>6</v>
      </c>
      <c r="C14" s="160"/>
      <c r="D14" s="160"/>
      <c r="E14" s="9"/>
      <c r="F14" s="42"/>
      <c r="G14" s="14"/>
      <c r="H14" s="44"/>
    </row>
    <row r="15" spans="1:15" ht="17.25" thickBot="1">
      <c r="C15" s="1" t="s">
        <v>26</v>
      </c>
      <c r="D15" s="128"/>
      <c r="E15" s="11"/>
      <c r="F15" s="132">
        <f>VLOOKUP($C$1,[1]Sheet1!$B$2:$AZ$62,47,FALSE)</f>
        <v>4</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60" t="s">
        <v>140</v>
      </c>
      <c r="C18" s="160"/>
      <c r="D18" s="160"/>
      <c r="E18" s="9"/>
      <c r="F18" s="42"/>
      <c r="G18" s="14"/>
      <c r="H18" s="44"/>
    </row>
    <row r="19" spans="1:8" ht="15" thickBot="1">
      <c r="B19" s="40" t="s">
        <v>15</v>
      </c>
      <c r="C19" s="41" t="s">
        <v>46</v>
      </c>
      <c r="D19" s="41" t="s">
        <v>47</v>
      </c>
      <c r="E19" s="9"/>
      <c r="F19" s="42"/>
      <c r="G19" s="14"/>
      <c r="H19" s="44"/>
    </row>
    <row r="20" spans="1:8" ht="15" thickBot="1">
      <c r="B20" s="29" t="s">
        <v>53</v>
      </c>
      <c r="C20" s="129"/>
      <c r="D20" s="129"/>
      <c r="E20" s="12"/>
      <c r="F20" s="132">
        <f>VLOOKUP($C$1,[1]Sheet1!$B$2:$AZ$62,48,FALSE)</f>
        <v>1</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64" t="s">
        <v>54</v>
      </c>
      <c r="C23" s="165"/>
      <c r="D23" s="166"/>
      <c r="F23" s="46">
        <f>IFERROR($F$7*$H$7+$F$11*$H$11+$F$15*$H$15+$F$20*$H$20,"brak CBA")</f>
        <v>11.5</v>
      </c>
      <c r="G23" s="30"/>
      <c r="H23" s="31"/>
    </row>
    <row r="25" spans="1:8" ht="15.75" thickBot="1">
      <c r="B25" s="7" t="s">
        <v>32</v>
      </c>
    </row>
    <row r="26" spans="1:8" ht="15.75" thickBot="1">
      <c r="B26" s="160" t="s">
        <v>33</v>
      </c>
      <c r="C26" s="160"/>
      <c r="D26" s="160"/>
      <c r="F26" s="52">
        <f>IF($F$23&lt;7,'Skala ocen'!$E$32,(IF(AND($F$23&gt;=7,$F$23&lt;8),'Skala ocen'!$E$33,IF(AND($F$23&gt;=8,$F$23&lt;9),'Skala ocen'!$E$34,IF(AND($F$23&gt;=9,$F$23&lt;11),'Skala ocen'!$E$35,IF(AND($F$23&gt;=11,$F$23&lt;=100),'Skala ocen'!$E$36,"brak danych"))))))</f>
        <v>5</v>
      </c>
      <c r="G26" s="52" t="str">
        <f>IF($F$23&lt;7,'Skala ocen'!$D$32,(IF(AND($F$23&gt;=7,$F$23&lt;8),'Skala ocen'!$D$33,IF(AND($F$23&gt;=8,$F$23&lt;9),'Skala ocen'!$D$34,IF(AND($F$23&gt;=9,$F$23&lt;11),'Skala ocen'!$D$35,IF(AND($F$23&gt;=11,$F$23&lt;=100),'Skala ocen'!$D$36,"brak danych"))))))</f>
        <v>bardzo wysoka</v>
      </c>
    </row>
    <row r="28" spans="1:8" ht="15.75" thickBot="1">
      <c r="B28" s="7" t="s">
        <v>45</v>
      </c>
    </row>
    <row r="29" spans="1:8" ht="15.75" thickBot="1">
      <c r="B29" s="160" t="s">
        <v>37</v>
      </c>
      <c r="C29" s="160"/>
      <c r="D29" s="160"/>
      <c r="E29" s="9"/>
      <c r="F29" s="52">
        <f>IF($D$31&lt;10000000,'Skala ocen'!$E$46,(IF(AND($D$31&gt;=10000000,$D$31&lt;75000000),'Skala ocen'!$E$45,IF(AND($D$31&gt;=75000000,$D$31&lt;150000000),'Skala ocen'!$E$44,IF(AND($D$31&gt;=150000000,$D$31&lt;250000000),'Skala ocen'!$E$43,IF(AND($D$31&gt;=250000000,$D$31&lt;=1000000000000),'Skala ocen'!$E$42,"brak danych"))))))</f>
        <v>2</v>
      </c>
      <c r="G29" s="52" t="str">
        <f>IF($D$31&lt;10000000,'Skala ocen'!$D$46,(IF(AND($D$31&gt;=10000000,$D$31&lt;75000000),'Skala ocen'!$D$45,IF(AND($D$31&gt;=75000000,$D$31&lt;150000000),'Skala ocen'!$D$44,IF(AND($D$31&gt;=150000000,$D$31&lt;250000000),'Skala ocen'!$D$43,IF(AND($D$31&gt;=250000000,$D$31&lt;=1000000000000),'Skala ocen'!$D$42,"brak danych"))))))</f>
        <v>wysoki</v>
      </c>
    </row>
    <row r="30" spans="1:8" ht="29.25" thickBot="1">
      <c r="A30" t="s">
        <v>138</v>
      </c>
      <c r="B30" s="38" t="s">
        <v>49</v>
      </c>
      <c r="C30" s="38" t="s">
        <v>38</v>
      </c>
      <c r="D30" s="38" t="s">
        <v>48</v>
      </c>
      <c r="E30" s="28"/>
    </row>
    <row r="31" spans="1:8" ht="15" thickBot="1">
      <c r="A31">
        <v>1</v>
      </c>
      <c r="B31" s="133"/>
      <c r="C31" s="131"/>
      <c r="D31" s="134">
        <f>ROUND(Passport!E14/A31,0)</f>
        <v>203900000</v>
      </c>
      <c r="E31" s="15"/>
    </row>
    <row r="32" spans="1:8">
      <c r="B32" s="135"/>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B1:J16"/>
  <sheetViews>
    <sheetView showGridLines="0" topLeftCell="A2"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72" t="s">
        <v>33</v>
      </c>
      <c r="F3" s="173"/>
      <c r="G3" s="173"/>
      <c r="H3" s="173"/>
      <c r="I3" s="174"/>
      <c r="J3" s="48"/>
    </row>
    <row r="4" spans="2:10" ht="15.75" thickTop="1" thickBot="1">
      <c r="B4" s="34"/>
      <c r="C4" s="18"/>
      <c r="D4" s="19"/>
      <c r="E4" s="20">
        <v>5</v>
      </c>
      <c r="F4" s="20">
        <v>4</v>
      </c>
      <c r="G4" s="20">
        <v>3</v>
      </c>
      <c r="H4" s="20">
        <v>2</v>
      </c>
      <c r="I4" s="20">
        <v>1</v>
      </c>
      <c r="J4" s="48"/>
    </row>
    <row r="5" spans="2:10" ht="15" thickBot="1">
      <c r="B5" s="34"/>
      <c r="C5" s="175" t="s">
        <v>51</v>
      </c>
      <c r="D5" s="21">
        <v>1</v>
      </c>
      <c r="E5" s="22">
        <v>3</v>
      </c>
      <c r="F5" s="22">
        <v>3</v>
      </c>
      <c r="G5" s="23">
        <v>2</v>
      </c>
      <c r="H5" s="24">
        <v>1</v>
      </c>
      <c r="I5" s="24">
        <v>1</v>
      </c>
      <c r="J5" s="48"/>
    </row>
    <row r="6" spans="2:10" ht="15" thickBot="1">
      <c r="B6" s="34"/>
      <c r="C6" s="176"/>
      <c r="D6" s="21">
        <v>2</v>
      </c>
      <c r="E6" s="22">
        <v>3</v>
      </c>
      <c r="F6" s="22">
        <v>3</v>
      </c>
      <c r="G6" s="22">
        <v>3</v>
      </c>
      <c r="H6" s="23">
        <v>2</v>
      </c>
      <c r="I6" s="24">
        <v>1</v>
      </c>
      <c r="J6" s="48"/>
    </row>
    <row r="7" spans="2:10" ht="15" thickBot="1">
      <c r="B7" s="34"/>
      <c r="C7" s="176"/>
      <c r="D7" s="21">
        <v>3</v>
      </c>
      <c r="E7" s="25">
        <v>4</v>
      </c>
      <c r="F7" s="25">
        <v>4</v>
      </c>
      <c r="G7" s="22">
        <v>3</v>
      </c>
      <c r="H7" s="23">
        <v>2</v>
      </c>
      <c r="I7" s="23">
        <v>2</v>
      </c>
      <c r="J7" s="48"/>
    </row>
    <row r="8" spans="2:10" ht="15" thickBot="1">
      <c r="B8" s="34"/>
      <c r="C8" s="176"/>
      <c r="D8" s="21">
        <v>4</v>
      </c>
      <c r="E8" s="26">
        <v>5</v>
      </c>
      <c r="F8" s="25">
        <v>4</v>
      </c>
      <c r="G8" s="22">
        <v>3</v>
      </c>
      <c r="H8" s="22">
        <v>3</v>
      </c>
      <c r="I8" s="22">
        <v>3</v>
      </c>
      <c r="J8" s="48"/>
    </row>
    <row r="9" spans="2:10" ht="15" thickBot="1">
      <c r="B9" s="34"/>
      <c r="C9" s="177"/>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15">
      <c r="B13" s="34"/>
      <c r="C13" s="178" t="s">
        <v>33</v>
      </c>
      <c r="D13" s="179"/>
      <c r="E13" s="142">
        <f>'Ocena na podst. danych'!$F$26</f>
        <v>5</v>
      </c>
      <c r="F13" s="13"/>
      <c r="G13" s="178" t="s">
        <v>50</v>
      </c>
      <c r="H13" s="179"/>
      <c r="I13" s="142">
        <f>'Ocena na podst. danych'!$F$29</f>
        <v>2</v>
      </c>
      <c r="J13" s="48"/>
    </row>
    <row r="14" spans="2:10" ht="15" thickBot="1">
      <c r="B14" s="34"/>
      <c r="C14" s="13"/>
      <c r="D14" s="13"/>
      <c r="E14" s="49"/>
      <c r="F14" s="13"/>
      <c r="G14" s="13"/>
      <c r="H14" s="13"/>
      <c r="I14" s="13"/>
      <c r="J14" s="48"/>
    </row>
    <row r="15" spans="2:10" ht="15" thickBot="1">
      <c r="B15" s="34"/>
      <c r="C15" s="13"/>
      <c r="D15" s="180" t="s">
        <v>52</v>
      </c>
      <c r="E15" s="180"/>
      <c r="F15" s="180"/>
      <c r="G15" s="180"/>
      <c r="H15" s="137">
        <f>IFERROR(HLOOKUP($E$13,$D$4:$I$9,$I$13+1,FALSE),"brak oceny")</f>
        <v>3</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V432"/>
  <sheetViews>
    <sheetView showGridLines="0" tabSelected="1" view="pageBreakPreview" zoomScale="30" zoomScaleNormal="20" zoomScaleSheetLayoutView="30" workbookViewId="0">
      <selection activeCell="Z391" sqref="Z391"/>
    </sheetView>
  </sheetViews>
  <sheetFormatPr defaultRowHeight="14.25" outlineLevelRow="2"/>
  <cols>
    <col min="1" max="1" width="6.75" style="50" customWidth="1"/>
    <col min="2" max="2" width="24.375" style="50" customWidth="1"/>
    <col min="3" max="3" width="8.625" style="50" customWidth="1"/>
    <col min="4" max="4" width="13.125" style="50" customWidth="1"/>
    <col min="5" max="5" width="13.25" style="50" customWidth="1"/>
    <col min="6" max="6" width="14.7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4"/>
      <c r="B1" s="94"/>
      <c r="C1" s="94"/>
      <c r="D1" s="94"/>
      <c r="E1" s="94"/>
      <c r="F1" s="94"/>
      <c r="G1" s="94"/>
      <c r="H1" s="94"/>
      <c r="I1" s="94"/>
      <c r="J1" s="94"/>
      <c r="K1" s="94"/>
      <c r="L1" s="94"/>
      <c r="M1" s="94"/>
      <c r="N1" s="94"/>
      <c r="O1" s="96"/>
      <c r="P1" s="96"/>
      <c r="Q1" s="96"/>
      <c r="R1" s="96"/>
      <c r="S1" s="96"/>
      <c r="T1" s="96"/>
      <c r="U1" s="96"/>
      <c r="V1" s="96"/>
    </row>
    <row r="2" spans="1:22" ht="57" customHeight="1" thickBot="1">
      <c r="A2" s="94"/>
      <c r="B2" s="57" t="s">
        <v>63</v>
      </c>
      <c r="C2" s="240" t="str">
        <f>'Ocena na podst. danych'!C2</f>
        <v>Przeciwdziałanie powierzchniowej erozji wodnej na styku pól i wód śródlądowych</v>
      </c>
      <c r="D2" s="241"/>
      <c r="E2" s="241"/>
      <c r="F2" s="241"/>
      <c r="G2" s="241"/>
      <c r="H2" s="241"/>
      <c r="I2" s="241"/>
      <c r="J2" s="241"/>
      <c r="K2" s="241"/>
      <c r="L2" s="241"/>
      <c r="M2" s="241"/>
      <c r="N2" s="241"/>
      <c r="O2" s="241"/>
      <c r="P2" s="241"/>
      <c r="Q2" s="241"/>
      <c r="R2" s="241"/>
      <c r="S2" s="241"/>
      <c r="T2" s="241"/>
      <c r="U2" s="241"/>
      <c r="V2" s="242"/>
    </row>
    <row r="3" spans="1:22" customFormat="1" ht="13.5" customHeight="1" thickBot="1"/>
    <row r="4" spans="1:22" ht="22.5" customHeight="1">
      <c r="A4" s="94"/>
      <c r="B4" s="223" t="s">
        <v>80</v>
      </c>
      <c r="C4" s="224"/>
      <c r="D4" s="224"/>
      <c r="E4" s="224"/>
      <c r="F4" s="224"/>
      <c r="G4" s="224"/>
      <c r="H4" s="224"/>
      <c r="I4" s="224"/>
      <c r="J4" s="224"/>
      <c r="K4" s="224"/>
      <c r="L4" s="224"/>
      <c r="M4" s="224"/>
      <c r="N4" s="224"/>
      <c r="O4" s="224"/>
      <c r="P4" s="224"/>
      <c r="Q4" s="224"/>
      <c r="R4" s="224"/>
      <c r="S4" s="224"/>
      <c r="T4" s="224"/>
      <c r="U4" s="224"/>
      <c r="V4" s="225"/>
    </row>
    <row r="5" spans="1:22" ht="34.5" customHeight="1">
      <c r="A5" s="94"/>
      <c r="B5" s="219" t="s">
        <v>64</v>
      </c>
      <c r="C5" s="220"/>
      <c r="D5" s="220"/>
      <c r="E5" s="130" t="str">
        <f>'Ocena na podst. danych'!C1</f>
        <v>KTM2_4</v>
      </c>
      <c r="F5" s="54"/>
      <c r="G5" s="54"/>
      <c r="H5" s="54"/>
      <c r="I5" s="54"/>
      <c r="J5" s="54"/>
      <c r="K5" s="54"/>
      <c r="L5" s="54"/>
      <c r="M5" s="54"/>
      <c r="N5" s="54"/>
      <c r="O5" s="55"/>
      <c r="P5" s="55"/>
      <c r="Q5" s="55"/>
      <c r="R5" s="55"/>
      <c r="S5" s="55"/>
      <c r="T5" s="55"/>
      <c r="U5" s="55"/>
      <c r="V5" s="56"/>
    </row>
    <row r="6" spans="1:22" ht="34.5" customHeight="1">
      <c r="A6" s="94"/>
      <c r="B6" s="219" t="s">
        <v>71</v>
      </c>
      <c r="C6" s="220"/>
      <c r="D6" s="220"/>
      <c r="E6" s="130" t="str">
        <f>VLOOKUP('Ocena na podst. danych'!$C$1,[1]Sheet1!$B$2:$AZ$62,19,FALSE)</f>
        <v>Techniczne, ekonomiczne, administracyjne</v>
      </c>
      <c r="F6" s="54"/>
      <c r="G6" s="54"/>
      <c r="H6" s="54"/>
      <c r="I6" s="54"/>
      <c r="J6" s="54"/>
      <c r="K6" s="54"/>
      <c r="L6" s="54"/>
      <c r="M6" s="54"/>
      <c r="N6" s="54"/>
      <c r="O6" s="55"/>
      <c r="P6" s="55"/>
      <c r="Q6" s="55"/>
      <c r="R6" s="55"/>
      <c r="S6" s="55"/>
      <c r="T6" s="55"/>
      <c r="U6" s="55"/>
      <c r="V6" s="56"/>
    </row>
    <row r="7" spans="1:22" ht="211.5" customHeight="1">
      <c r="A7" s="94"/>
      <c r="B7" s="219" t="s">
        <v>72</v>
      </c>
      <c r="C7" s="220"/>
      <c r="D7" s="220"/>
      <c r="E7" s="53"/>
      <c r="F7" s="54"/>
      <c r="G7" s="54"/>
      <c r="H7" s="54"/>
      <c r="I7" s="54"/>
      <c r="J7" s="54"/>
      <c r="K7" s="54"/>
      <c r="L7" s="54"/>
      <c r="M7" s="243" t="str">
        <f>VLOOKUP('Ocena na podst. danych'!$C$1,[1]Sheet1!$B$2:$AZ$62,26,FALSE)</f>
        <v xml:space="preserve">Działanie obejmujące tereny kraju narażone na erozję wodną, w tym w szczególności tereny górskie, pogórza, pas wyżyn i pas pojezierzy.
</v>
      </c>
      <c r="N7" s="244"/>
      <c r="O7" s="244"/>
      <c r="P7" s="244"/>
      <c r="Q7" s="244"/>
      <c r="R7" s="244"/>
      <c r="S7" s="244"/>
      <c r="T7" s="244"/>
      <c r="U7" s="244"/>
      <c r="V7" s="245"/>
    </row>
    <row r="8" spans="1:22" ht="66.75" customHeight="1">
      <c r="A8" s="94"/>
      <c r="B8" s="219" t="s">
        <v>73</v>
      </c>
      <c r="C8" s="220"/>
      <c r="D8" s="220"/>
      <c r="E8" s="216" t="str">
        <f>VLOOKUP('Ocena na podst. danych'!$C$1,[1]Sheet1!$B$2:$AZ$62,23,FALSE)</f>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
      <c r="F8" s="235"/>
      <c r="G8" s="235"/>
      <c r="H8" s="235"/>
      <c r="I8" s="235"/>
      <c r="J8" s="235"/>
      <c r="K8" s="235"/>
      <c r="L8" s="235"/>
      <c r="M8" s="235"/>
      <c r="N8" s="235"/>
      <c r="O8" s="235"/>
      <c r="P8" s="235"/>
      <c r="Q8" s="235"/>
      <c r="R8" s="235"/>
      <c r="S8" s="235"/>
      <c r="T8" s="235"/>
      <c r="U8" s="235"/>
      <c r="V8" s="236"/>
    </row>
    <row r="9" spans="1:22" ht="77.25" customHeight="1">
      <c r="A9" s="94"/>
      <c r="B9" s="219" t="s">
        <v>74</v>
      </c>
      <c r="C9" s="220"/>
      <c r="D9" s="220"/>
      <c r="E9" s="216" t="str">
        <f>VLOOKUP('Ocena na podst. danych'!$C$1,[1]Sheet1!$B$2:$AZ$62,24,FALSE)</f>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
      <c r="F9" s="235"/>
      <c r="G9" s="235"/>
      <c r="H9" s="235"/>
      <c r="I9" s="235"/>
      <c r="J9" s="235"/>
      <c r="K9" s="235"/>
      <c r="L9" s="235"/>
      <c r="M9" s="235"/>
      <c r="N9" s="235"/>
      <c r="O9" s="235"/>
      <c r="P9" s="235"/>
      <c r="Q9" s="235"/>
      <c r="R9" s="235"/>
      <c r="S9" s="235"/>
      <c r="T9" s="235"/>
      <c r="U9" s="235"/>
      <c r="V9" s="236"/>
    </row>
    <row r="10" spans="1:22" ht="63" customHeight="1">
      <c r="A10" s="94"/>
      <c r="B10" s="219" t="s">
        <v>75</v>
      </c>
      <c r="C10" s="220"/>
      <c r="D10" s="220"/>
      <c r="E10" s="216" t="str">
        <f>VLOOKUP('Ocena na podst. danych'!$C$1,[1]Sheet1!$B$2:$AZ$62,25,FALSE)</f>
        <v>2017 - Identyfikacja narażonych na erozję wodną gruntów ornych będących kluczowymi źródłami fosforu trafiającego do wód
2018 - Opracowanie i uruchomienie programu tworzenia barier biogeochemicznych
2020 - Wdrożenie programu na pierwszych 15 000 hektarów
2022 - Wdrożenie programu na kolejnych 20 000 hektarów</v>
      </c>
      <c r="F10" s="235"/>
      <c r="G10" s="235"/>
      <c r="H10" s="235"/>
      <c r="I10" s="235"/>
      <c r="J10" s="235"/>
      <c r="K10" s="235"/>
      <c r="L10" s="235"/>
      <c r="M10" s="235"/>
      <c r="N10" s="235"/>
      <c r="O10" s="235"/>
      <c r="P10" s="235"/>
      <c r="Q10" s="235"/>
      <c r="R10" s="235"/>
      <c r="S10" s="235"/>
      <c r="T10" s="235"/>
      <c r="U10" s="235"/>
      <c r="V10" s="236"/>
    </row>
    <row r="11" spans="1:22" ht="123" customHeight="1">
      <c r="A11" s="94"/>
      <c r="B11" s="219" t="s">
        <v>76</v>
      </c>
      <c r="C11" s="220"/>
      <c r="D11" s="220"/>
      <c r="E11" s="216" t="str">
        <f>VLOOKUP('Ocena na podst. danych'!$C$1,[1]Sheet1!$B$2:$AZ$62,17,FALSE)</f>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
      <c r="F11" s="235"/>
      <c r="G11" s="235"/>
      <c r="H11" s="235"/>
      <c r="I11" s="235"/>
      <c r="J11" s="235"/>
      <c r="K11" s="235"/>
      <c r="L11" s="235"/>
      <c r="M11" s="235"/>
      <c r="N11" s="235"/>
      <c r="O11" s="235"/>
      <c r="P11" s="235"/>
      <c r="Q11" s="235"/>
      <c r="R11" s="235"/>
      <c r="S11" s="235"/>
      <c r="T11" s="235"/>
      <c r="U11" s="235"/>
      <c r="V11" s="236"/>
    </row>
    <row r="12" spans="1:22" ht="66.75" customHeight="1">
      <c r="A12" s="94"/>
      <c r="B12" s="219" t="s">
        <v>77</v>
      </c>
      <c r="C12" s="220"/>
      <c r="D12" s="220"/>
      <c r="E12" s="216" t="str">
        <f>VLOOKUP('Ocena na podst. danych'!$C$1,[1]Sheet1!$B$2:$AZ$62,31,FALSE)</f>
        <v>Jednostka odpowiedzialna przygotowanie programu: Krajowy Zarząd Gospodarki Wodnej w porozumieniu z Ministrem właściwym ds. rolnictwa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
      <c r="F12" s="235"/>
      <c r="G12" s="235"/>
      <c r="H12" s="235"/>
      <c r="I12" s="235"/>
      <c r="J12" s="235"/>
      <c r="K12" s="235"/>
      <c r="L12" s="235"/>
      <c r="M12" s="235"/>
      <c r="N12" s="235"/>
      <c r="O12" s="235"/>
      <c r="P12" s="235"/>
      <c r="Q12" s="235"/>
      <c r="R12" s="235"/>
      <c r="S12" s="235"/>
      <c r="T12" s="235"/>
      <c r="U12" s="235"/>
      <c r="V12" s="236"/>
    </row>
    <row r="13" spans="1:22" ht="76.5" customHeight="1">
      <c r="A13" s="94"/>
      <c r="B13" s="213" t="s">
        <v>157</v>
      </c>
      <c r="C13" s="214"/>
      <c r="D13" s="215"/>
      <c r="E13" s="216" t="str">
        <f>VLOOKUP($E$5,[1]Sheet1!$B$2:$AZ$62,37,FALSE)</f>
        <v>Działanie koordynowane lokalnie</v>
      </c>
      <c r="F13" s="217"/>
      <c r="G13" s="217"/>
      <c r="H13" s="217"/>
      <c r="I13" s="217"/>
      <c r="J13" s="217"/>
      <c r="K13" s="217"/>
      <c r="L13" s="217"/>
      <c r="M13" s="217"/>
      <c r="N13" s="217"/>
      <c r="O13" s="217"/>
      <c r="P13" s="217"/>
      <c r="Q13" s="217"/>
      <c r="R13" s="217"/>
      <c r="S13" s="217"/>
      <c r="T13" s="217"/>
      <c r="U13" s="217"/>
      <c r="V13" s="218"/>
    </row>
    <row r="14" spans="1:22" ht="34.5" customHeight="1">
      <c r="A14" s="94"/>
      <c r="B14" s="219" t="s">
        <v>78</v>
      </c>
      <c r="C14" s="220"/>
      <c r="D14" s="220"/>
      <c r="E14" s="234">
        <f>ROUND(VLOOKUP('Ocena na podst. danych'!$C$1,[1]Sheet1!$B$2:$AZ$62,33,FALSE),-3)</f>
        <v>203900000</v>
      </c>
      <c r="F14" s="235"/>
      <c r="G14" s="235"/>
      <c r="H14" s="235"/>
      <c r="I14" s="235"/>
      <c r="J14" s="235"/>
      <c r="K14" s="235"/>
      <c r="L14" s="235"/>
      <c r="M14" s="235"/>
      <c r="N14" s="235"/>
      <c r="O14" s="235"/>
      <c r="P14" s="235"/>
      <c r="Q14" s="235"/>
      <c r="R14" s="235"/>
      <c r="S14" s="235"/>
      <c r="T14" s="235"/>
      <c r="U14" s="235"/>
      <c r="V14" s="236"/>
    </row>
    <row r="15" spans="1:22" ht="46.5" customHeight="1" thickBot="1">
      <c r="A15" s="94"/>
      <c r="B15" s="221" t="s">
        <v>79</v>
      </c>
      <c r="C15" s="222"/>
      <c r="D15" s="222"/>
      <c r="E15" s="237" t="str">
        <f>VLOOKUP('Ocena na podst. danych'!$C$1,[1]Sheet1!$B$2:$AZ$62,36,FALSE)</f>
        <v>Budżet panśtwa, środki UE</v>
      </c>
      <c r="F15" s="238"/>
      <c r="G15" s="238"/>
      <c r="H15" s="238"/>
      <c r="I15" s="238"/>
      <c r="J15" s="238"/>
      <c r="K15" s="238"/>
      <c r="L15" s="238"/>
      <c r="M15" s="238"/>
      <c r="N15" s="238"/>
      <c r="O15" s="238"/>
      <c r="P15" s="238"/>
      <c r="Q15" s="238"/>
      <c r="R15" s="238"/>
      <c r="S15" s="238"/>
      <c r="T15" s="238"/>
      <c r="U15" s="238"/>
      <c r="V15" s="239"/>
    </row>
    <row r="16" spans="1:22" ht="15.75" customHeight="1" thickBot="1">
      <c r="A16" s="94"/>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23" t="s">
        <v>65</v>
      </c>
      <c r="C17" s="224"/>
      <c r="D17" s="224"/>
      <c r="E17" s="224"/>
      <c r="F17" s="224"/>
      <c r="G17" s="224"/>
      <c r="H17" s="224"/>
      <c r="I17" s="224"/>
      <c r="J17" s="224"/>
      <c r="K17" s="224"/>
      <c r="L17" s="224"/>
      <c r="M17" s="224"/>
      <c r="N17" s="224"/>
      <c r="O17" s="224"/>
      <c r="P17" s="224"/>
      <c r="Q17" s="224"/>
      <c r="R17" s="224"/>
      <c r="S17" s="224"/>
      <c r="T17" s="224"/>
      <c r="U17" s="224"/>
      <c r="V17" s="225"/>
    </row>
    <row r="18" spans="1:22" ht="23.25" customHeight="1">
      <c r="A18" s="149" t="str">
        <f>VLOOKUP('Ocena na podst. danych'!$C$1,[1]Sheet1!$B$2:$AZ$62,2,FALSE)</f>
        <v>D5</v>
      </c>
      <c r="B18" s="226" t="s">
        <v>153</v>
      </c>
      <c r="C18" s="227"/>
      <c r="D18" s="227"/>
      <c r="E18" s="227"/>
      <c r="F18" s="227"/>
      <c r="G18" s="147"/>
      <c r="H18" s="147"/>
      <c r="I18" s="147"/>
      <c r="J18" s="147"/>
      <c r="K18" s="147"/>
      <c r="L18" s="147"/>
      <c r="M18" s="147"/>
      <c r="N18" s="147"/>
      <c r="O18" s="147"/>
      <c r="P18" s="147"/>
      <c r="Q18" s="147"/>
      <c r="R18" s="147"/>
      <c r="S18" s="147"/>
      <c r="T18" s="147"/>
      <c r="U18" s="147"/>
      <c r="V18" s="148"/>
    </row>
    <row r="19" spans="1:22" ht="74.25" hidden="1" customHeight="1" outlineLevel="1" thickBot="1">
      <c r="A19" s="94"/>
      <c r="B19" s="202" t="s">
        <v>66</v>
      </c>
      <c r="C19" s="203"/>
      <c r="D19" s="203"/>
      <c r="E19" s="204" t="s">
        <v>83</v>
      </c>
      <c r="F19" s="205"/>
      <c r="G19" s="205"/>
      <c r="H19" s="205"/>
      <c r="I19" s="205"/>
      <c r="J19" s="205"/>
      <c r="K19" s="205"/>
      <c r="L19" s="205"/>
      <c r="M19" s="205"/>
      <c r="N19" s="205"/>
      <c r="O19" s="205"/>
      <c r="P19" s="205"/>
      <c r="Q19" s="205"/>
      <c r="R19" s="205"/>
      <c r="S19" s="205"/>
      <c r="T19" s="205"/>
      <c r="U19" s="205"/>
      <c r="V19" s="206"/>
    </row>
    <row r="20" spans="1:22" ht="46.5" hidden="1" customHeight="1" outlineLevel="1">
      <c r="A20" s="94"/>
      <c r="B20" s="186" t="s">
        <v>81</v>
      </c>
      <c r="C20" s="187"/>
      <c r="D20" s="188"/>
      <c r="E20" s="207" t="s">
        <v>84</v>
      </c>
      <c r="F20" s="208"/>
      <c r="G20" s="208"/>
      <c r="H20" s="208"/>
      <c r="I20" s="208"/>
      <c r="J20" s="208"/>
      <c r="K20" s="208"/>
      <c r="L20" s="208"/>
      <c r="M20" s="208"/>
      <c r="N20" s="208"/>
      <c r="O20" s="208"/>
      <c r="P20" s="208"/>
      <c r="Q20" s="208"/>
      <c r="R20" s="208"/>
      <c r="S20" s="208"/>
      <c r="T20" s="208"/>
      <c r="U20" s="208"/>
      <c r="V20" s="209"/>
    </row>
    <row r="21" spans="1:22" ht="52.5" hidden="1" customHeight="1" outlineLevel="1">
      <c r="A21" s="94"/>
      <c r="B21" s="196" t="s">
        <v>82</v>
      </c>
      <c r="C21" s="197"/>
      <c r="D21" s="197"/>
      <c r="E21" s="198" t="s">
        <v>102</v>
      </c>
      <c r="F21" s="199"/>
      <c r="G21" s="199"/>
      <c r="H21" s="199"/>
      <c r="I21" s="199"/>
      <c r="J21" s="199"/>
      <c r="K21" s="199"/>
      <c r="L21" s="199"/>
      <c r="M21" s="199"/>
      <c r="N21" s="199"/>
      <c r="O21" s="199"/>
      <c r="P21" s="199"/>
      <c r="Q21" s="199"/>
      <c r="R21" s="199"/>
      <c r="S21" s="199"/>
      <c r="T21" s="199"/>
      <c r="U21" s="199"/>
      <c r="V21" s="200"/>
    </row>
    <row r="22" spans="1:22" ht="43.5" hidden="1" customHeight="1" outlineLevel="1">
      <c r="A22" s="94"/>
      <c r="B22" s="228" t="s">
        <v>67</v>
      </c>
      <c r="C22" s="229"/>
      <c r="D22" s="229"/>
      <c r="E22" s="210" t="s">
        <v>85</v>
      </c>
      <c r="F22" s="211"/>
      <c r="G22" s="211"/>
      <c r="H22" s="211"/>
      <c r="I22" s="211"/>
      <c r="J22" s="211"/>
      <c r="K22" s="211"/>
      <c r="L22" s="211"/>
      <c r="M22" s="211"/>
      <c r="N22" s="211"/>
      <c r="O22" s="211"/>
      <c r="P22" s="211"/>
      <c r="Q22" s="211"/>
      <c r="R22" s="211"/>
      <c r="S22" s="211"/>
      <c r="T22" s="211"/>
      <c r="U22" s="211"/>
      <c r="V22" s="212"/>
    </row>
    <row r="23" spans="1:22" ht="17.25" hidden="1" customHeight="1" outlineLevel="1">
      <c r="A23" s="94"/>
      <c r="B23" s="230"/>
      <c r="C23" s="231"/>
      <c r="D23" s="231"/>
      <c r="E23" s="89" t="s">
        <v>87</v>
      </c>
      <c r="F23" s="189" t="s">
        <v>97</v>
      </c>
      <c r="G23" s="189"/>
      <c r="H23" s="189"/>
      <c r="I23" s="189"/>
      <c r="J23" s="189"/>
      <c r="K23" s="189" t="s">
        <v>98</v>
      </c>
      <c r="L23" s="191"/>
      <c r="M23" s="58"/>
      <c r="N23" s="66"/>
      <c r="O23" s="66"/>
      <c r="P23" s="66"/>
      <c r="Q23" s="66"/>
      <c r="R23" s="66"/>
      <c r="S23" s="66"/>
      <c r="T23" s="66"/>
      <c r="U23" s="66"/>
      <c r="V23" s="59"/>
    </row>
    <row r="24" spans="1:22" ht="17.25" hidden="1" customHeight="1" outlineLevel="1">
      <c r="A24" s="94"/>
      <c r="B24" s="230"/>
      <c r="C24" s="231"/>
      <c r="D24" s="231"/>
      <c r="E24" s="90">
        <v>27</v>
      </c>
      <c r="F24" s="190" t="s">
        <v>90</v>
      </c>
      <c r="G24" s="190"/>
      <c r="H24" s="190"/>
      <c r="I24" s="190"/>
      <c r="J24" s="190"/>
      <c r="K24" s="192" t="s">
        <v>100</v>
      </c>
      <c r="L24" s="193"/>
      <c r="M24" s="58"/>
      <c r="N24" s="66"/>
      <c r="O24" s="66"/>
      <c r="P24" s="66"/>
      <c r="Q24" s="66"/>
      <c r="R24" s="66"/>
      <c r="S24" s="66"/>
      <c r="T24" s="66"/>
      <c r="U24" s="66"/>
      <c r="V24" s="59"/>
    </row>
    <row r="25" spans="1:22" ht="17.25" hidden="1" customHeight="1" outlineLevel="1">
      <c r="A25" s="94"/>
      <c r="B25" s="230"/>
      <c r="C25" s="231"/>
      <c r="D25" s="231"/>
      <c r="E25" s="90">
        <v>33</v>
      </c>
      <c r="F25" s="190" t="s">
        <v>91</v>
      </c>
      <c r="G25" s="190"/>
      <c r="H25" s="190"/>
      <c r="I25" s="190"/>
      <c r="J25" s="190"/>
      <c r="K25" s="192" t="s">
        <v>100</v>
      </c>
      <c r="L25" s="193"/>
      <c r="M25" s="58"/>
      <c r="N25" s="66"/>
      <c r="O25" s="66"/>
      <c r="P25" s="66"/>
      <c r="Q25" s="66"/>
      <c r="R25" s="66"/>
      <c r="S25" s="66"/>
      <c r="T25" s="66"/>
      <c r="U25" s="66"/>
      <c r="V25" s="59"/>
    </row>
    <row r="26" spans="1:22" ht="17.25" hidden="1" customHeight="1" outlineLevel="1">
      <c r="A26" s="94"/>
      <c r="B26" s="230"/>
      <c r="C26" s="231"/>
      <c r="D26" s="231"/>
      <c r="E26" s="90">
        <v>35</v>
      </c>
      <c r="F26" s="190" t="s">
        <v>92</v>
      </c>
      <c r="G26" s="190"/>
      <c r="H26" s="190"/>
      <c r="I26" s="190"/>
      <c r="J26" s="190"/>
      <c r="K26" s="192" t="s">
        <v>100</v>
      </c>
      <c r="L26" s="193"/>
      <c r="M26" s="58"/>
      <c r="N26" s="66"/>
      <c r="O26" s="66"/>
      <c r="P26" s="66"/>
      <c r="Q26" s="66"/>
      <c r="R26" s="66"/>
      <c r="S26" s="66"/>
      <c r="T26" s="66"/>
      <c r="U26" s="66"/>
      <c r="V26" s="59"/>
    </row>
    <row r="27" spans="1:22" ht="17.25" hidden="1" customHeight="1" outlineLevel="1">
      <c r="A27" s="94"/>
      <c r="B27" s="230"/>
      <c r="C27" s="231"/>
      <c r="D27" s="231"/>
      <c r="E27" s="90" t="s">
        <v>88</v>
      </c>
      <c r="F27" s="190" t="s">
        <v>93</v>
      </c>
      <c r="G27" s="190"/>
      <c r="H27" s="190"/>
      <c r="I27" s="190"/>
      <c r="J27" s="190"/>
      <c r="K27" s="192" t="s">
        <v>100</v>
      </c>
      <c r="L27" s="193"/>
      <c r="M27" s="58"/>
      <c r="N27" s="66"/>
      <c r="O27" s="66"/>
      <c r="P27" s="66"/>
      <c r="Q27" s="66"/>
      <c r="R27" s="66"/>
      <c r="S27" s="66"/>
      <c r="T27" s="66"/>
      <c r="U27" s="66"/>
      <c r="V27" s="59"/>
    </row>
    <row r="28" spans="1:22" ht="17.25" hidden="1" customHeight="1" outlineLevel="1">
      <c r="A28" s="94"/>
      <c r="B28" s="230"/>
      <c r="C28" s="231"/>
      <c r="D28" s="231"/>
      <c r="E28" s="90">
        <v>36</v>
      </c>
      <c r="F28" s="190" t="s">
        <v>94</v>
      </c>
      <c r="G28" s="190"/>
      <c r="H28" s="190"/>
      <c r="I28" s="190"/>
      <c r="J28" s="190"/>
      <c r="K28" s="192" t="s">
        <v>100</v>
      </c>
      <c r="L28" s="193"/>
      <c r="M28" s="58"/>
      <c r="N28" s="66"/>
      <c r="O28" s="66"/>
      <c r="P28" s="66"/>
      <c r="Q28" s="66"/>
      <c r="R28" s="66"/>
      <c r="S28" s="66"/>
      <c r="T28" s="66"/>
      <c r="U28" s="66"/>
      <c r="V28" s="59"/>
    </row>
    <row r="29" spans="1:22" ht="17.25" hidden="1" customHeight="1" outlineLevel="1">
      <c r="A29" s="94"/>
      <c r="B29" s="230"/>
      <c r="C29" s="231"/>
      <c r="D29" s="231"/>
      <c r="E29" s="90">
        <v>38</v>
      </c>
      <c r="F29" s="190" t="s">
        <v>95</v>
      </c>
      <c r="G29" s="190"/>
      <c r="H29" s="190"/>
      <c r="I29" s="190"/>
      <c r="J29" s="190"/>
      <c r="K29" s="192" t="s">
        <v>100</v>
      </c>
      <c r="L29" s="193"/>
      <c r="M29" s="58"/>
      <c r="N29" s="66"/>
      <c r="O29" s="66"/>
      <c r="P29" s="66"/>
      <c r="Q29" s="66"/>
      <c r="R29" s="66"/>
      <c r="S29" s="66"/>
      <c r="T29" s="66"/>
      <c r="U29" s="66"/>
      <c r="V29" s="59"/>
    </row>
    <row r="30" spans="1:22" ht="17.25" hidden="1" customHeight="1" outlineLevel="1">
      <c r="A30" s="94"/>
      <c r="B30" s="230"/>
      <c r="C30" s="231"/>
      <c r="D30" s="231"/>
      <c r="E30" s="90" t="s">
        <v>89</v>
      </c>
      <c r="F30" s="190" t="s">
        <v>96</v>
      </c>
      <c r="G30" s="190"/>
      <c r="H30" s="190"/>
      <c r="I30" s="190"/>
      <c r="J30" s="190"/>
      <c r="K30" s="192" t="s">
        <v>100</v>
      </c>
      <c r="L30" s="193"/>
      <c r="M30" s="58"/>
      <c r="N30" s="66"/>
      <c r="O30" s="66"/>
      <c r="P30" s="66"/>
      <c r="Q30" s="66"/>
      <c r="R30" s="66"/>
      <c r="S30" s="66"/>
      <c r="T30" s="66"/>
      <c r="U30" s="66"/>
      <c r="V30" s="59"/>
    </row>
    <row r="31" spans="1:22" ht="17.25" hidden="1" customHeight="1" outlineLevel="1">
      <c r="A31" s="94"/>
      <c r="B31" s="232"/>
      <c r="C31" s="233"/>
      <c r="D31" s="233"/>
      <c r="E31" s="91">
        <v>62</v>
      </c>
      <c r="F31" s="201" t="s">
        <v>99</v>
      </c>
      <c r="G31" s="201"/>
      <c r="H31" s="201"/>
      <c r="I31" s="201"/>
      <c r="J31" s="201"/>
      <c r="K31" s="192" t="s">
        <v>100</v>
      </c>
      <c r="L31" s="193"/>
      <c r="M31" s="60"/>
      <c r="N31" s="61"/>
      <c r="O31" s="61"/>
      <c r="P31" s="61"/>
      <c r="Q31" s="61"/>
      <c r="R31" s="61"/>
      <c r="S31" s="61"/>
      <c r="T31" s="61"/>
      <c r="U31" s="61"/>
      <c r="V31" s="62"/>
    </row>
    <row r="32" spans="1:22" ht="31.5" hidden="1" customHeight="1" outlineLevel="1">
      <c r="A32" s="94"/>
      <c r="B32" s="196" t="s">
        <v>68</v>
      </c>
      <c r="C32" s="197"/>
      <c r="D32" s="197"/>
      <c r="E32" s="198" t="s">
        <v>101</v>
      </c>
      <c r="F32" s="199"/>
      <c r="G32" s="199"/>
      <c r="H32" s="199"/>
      <c r="I32" s="199"/>
      <c r="J32" s="199"/>
      <c r="K32" s="199"/>
      <c r="L32" s="199"/>
      <c r="M32" s="199"/>
      <c r="N32" s="199"/>
      <c r="O32" s="199"/>
      <c r="P32" s="199"/>
      <c r="Q32" s="199"/>
      <c r="R32" s="199"/>
      <c r="S32" s="199"/>
      <c r="T32" s="199"/>
      <c r="U32" s="199"/>
      <c r="V32" s="200"/>
    </row>
    <row r="33" spans="1:22" ht="59.25" hidden="1" customHeight="1" outlineLevel="1" thickBot="1">
      <c r="A33" s="94"/>
      <c r="B33" s="194" t="s">
        <v>69</v>
      </c>
      <c r="C33" s="195"/>
      <c r="D33" s="195"/>
      <c r="E33" s="181" t="s">
        <v>86</v>
      </c>
      <c r="F33" s="182"/>
      <c r="G33" s="182"/>
      <c r="H33" s="182"/>
      <c r="I33" s="182"/>
      <c r="J33" s="182"/>
      <c r="K33" s="182"/>
      <c r="L33" s="182"/>
      <c r="M33" s="182"/>
      <c r="N33" s="182"/>
      <c r="O33" s="182"/>
      <c r="P33" s="182"/>
      <c r="Q33" s="182"/>
      <c r="R33" s="182"/>
      <c r="S33" s="182"/>
      <c r="T33" s="182"/>
      <c r="U33" s="182"/>
      <c r="V33" s="183"/>
    </row>
    <row r="34" spans="1:22" hidden="1" collapsed="1">
      <c r="A34" s="94"/>
      <c r="B34" s="94"/>
      <c r="C34" s="94"/>
      <c r="D34" s="94"/>
      <c r="E34" s="184"/>
      <c r="F34" s="185"/>
      <c r="G34" s="185"/>
      <c r="H34" s="185"/>
      <c r="I34" s="185"/>
      <c r="J34" s="185"/>
      <c r="K34" s="185"/>
      <c r="L34" s="185"/>
      <c r="M34" s="185"/>
      <c r="N34" s="185"/>
      <c r="O34" s="185"/>
      <c r="P34" s="185"/>
      <c r="Q34" s="185"/>
      <c r="R34" s="185"/>
      <c r="S34" s="185"/>
      <c r="T34" s="185"/>
      <c r="U34" s="185"/>
      <c r="V34" s="185"/>
    </row>
    <row r="35" spans="1:22" ht="74.25" hidden="1" customHeight="1" outlineLevel="1" thickBot="1">
      <c r="A35" s="94"/>
      <c r="B35" s="202" t="s">
        <v>66</v>
      </c>
      <c r="C35" s="203"/>
      <c r="D35" s="203"/>
      <c r="E35" s="265" t="s">
        <v>103</v>
      </c>
      <c r="F35" s="266"/>
      <c r="G35" s="266"/>
      <c r="H35" s="266"/>
      <c r="I35" s="266"/>
      <c r="J35" s="266"/>
      <c r="K35" s="266"/>
      <c r="L35" s="266"/>
      <c r="M35" s="266"/>
      <c r="N35" s="266"/>
      <c r="O35" s="266"/>
      <c r="P35" s="266"/>
      <c r="Q35" s="266"/>
      <c r="R35" s="266"/>
      <c r="S35" s="266"/>
      <c r="T35" s="266"/>
      <c r="U35" s="266"/>
      <c r="V35" s="267"/>
    </row>
    <row r="36" spans="1:22" ht="46.5" hidden="1" customHeight="1" outlineLevel="1">
      <c r="A36" s="94"/>
      <c r="B36" s="186" t="s">
        <v>81</v>
      </c>
      <c r="C36" s="187"/>
      <c r="D36" s="188"/>
      <c r="E36" s="207" t="s">
        <v>104</v>
      </c>
      <c r="F36" s="208"/>
      <c r="G36" s="208"/>
      <c r="H36" s="208"/>
      <c r="I36" s="208"/>
      <c r="J36" s="208"/>
      <c r="K36" s="208"/>
      <c r="L36" s="208"/>
      <c r="M36" s="208"/>
      <c r="N36" s="208"/>
      <c r="O36" s="208"/>
      <c r="P36" s="208"/>
      <c r="Q36" s="208"/>
      <c r="R36" s="208"/>
      <c r="S36" s="208"/>
      <c r="T36" s="208"/>
      <c r="U36" s="208"/>
      <c r="V36" s="209"/>
    </row>
    <row r="37" spans="1:22" ht="105.75" hidden="1" customHeight="1" outlineLevel="1">
      <c r="A37" s="94"/>
      <c r="B37" s="196" t="s">
        <v>82</v>
      </c>
      <c r="C37" s="197"/>
      <c r="D37" s="197"/>
      <c r="E37" s="198" t="s">
        <v>105</v>
      </c>
      <c r="F37" s="268"/>
      <c r="G37" s="268"/>
      <c r="H37" s="268"/>
      <c r="I37" s="268"/>
      <c r="J37" s="268"/>
      <c r="K37" s="268"/>
      <c r="L37" s="268"/>
      <c r="M37" s="268"/>
      <c r="N37" s="268"/>
      <c r="O37" s="268"/>
      <c r="P37" s="268"/>
      <c r="Q37" s="268"/>
      <c r="R37" s="268"/>
      <c r="S37" s="268"/>
      <c r="T37" s="268"/>
      <c r="U37" s="268"/>
      <c r="V37" s="269"/>
    </row>
    <row r="38" spans="1:22" ht="43.5" hidden="1" customHeight="1" outlineLevel="1">
      <c r="A38" s="94"/>
      <c r="B38" s="228" t="s">
        <v>67</v>
      </c>
      <c r="C38" s="229"/>
      <c r="D38" s="229"/>
      <c r="E38" s="210" t="s">
        <v>85</v>
      </c>
      <c r="F38" s="211"/>
      <c r="G38" s="211"/>
      <c r="H38" s="211"/>
      <c r="I38" s="211"/>
      <c r="J38" s="211"/>
      <c r="K38" s="211"/>
      <c r="L38" s="211"/>
      <c r="M38" s="211"/>
      <c r="N38" s="211"/>
      <c r="O38" s="211"/>
      <c r="P38" s="211"/>
      <c r="Q38" s="211"/>
      <c r="R38" s="211"/>
      <c r="S38" s="211"/>
      <c r="T38" s="211"/>
      <c r="U38" s="211"/>
      <c r="V38" s="212"/>
    </row>
    <row r="39" spans="1:22" ht="17.25" hidden="1" customHeight="1" outlineLevel="1">
      <c r="A39" s="94"/>
      <c r="B39" s="230"/>
      <c r="C39" s="231"/>
      <c r="D39" s="231"/>
      <c r="E39" s="89" t="s">
        <v>87</v>
      </c>
      <c r="F39" s="189" t="s">
        <v>97</v>
      </c>
      <c r="G39" s="189"/>
      <c r="H39" s="189"/>
      <c r="I39" s="189"/>
      <c r="J39" s="189"/>
      <c r="K39" s="189" t="s">
        <v>98</v>
      </c>
      <c r="L39" s="191"/>
      <c r="M39" s="58"/>
      <c r="N39" s="120"/>
      <c r="O39" s="120"/>
      <c r="P39" s="120"/>
      <c r="Q39" s="120"/>
      <c r="R39" s="120"/>
      <c r="S39" s="120"/>
      <c r="T39" s="120"/>
      <c r="U39" s="120"/>
      <c r="V39" s="59"/>
    </row>
    <row r="40" spans="1:22" ht="17.25" hidden="1" customHeight="1" outlineLevel="1">
      <c r="A40" s="94"/>
      <c r="B40" s="230"/>
      <c r="C40" s="231"/>
      <c r="D40" s="231"/>
      <c r="E40" s="90">
        <v>27</v>
      </c>
      <c r="F40" s="190" t="s">
        <v>90</v>
      </c>
      <c r="G40" s="190"/>
      <c r="H40" s="190"/>
      <c r="I40" s="190"/>
      <c r="J40" s="190"/>
      <c r="K40" s="275" t="s">
        <v>106</v>
      </c>
      <c r="L40" s="276"/>
      <c r="M40" s="122"/>
      <c r="N40" s="123"/>
      <c r="O40" s="123"/>
      <c r="P40" s="120"/>
      <c r="Q40" s="120"/>
      <c r="R40" s="120"/>
      <c r="S40" s="120"/>
      <c r="T40" s="120"/>
      <c r="U40" s="120"/>
      <c r="V40" s="59"/>
    </row>
    <row r="41" spans="1:22" ht="17.25" hidden="1" customHeight="1" outlineLevel="1">
      <c r="A41" s="94"/>
      <c r="B41" s="230"/>
      <c r="C41" s="231"/>
      <c r="D41" s="231"/>
      <c r="E41" s="90">
        <v>33</v>
      </c>
      <c r="F41" s="190" t="s">
        <v>91</v>
      </c>
      <c r="G41" s="190"/>
      <c r="H41" s="190"/>
      <c r="I41" s="190"/>
      <c r="J41" s="190"/>
      <c r="K41" s="275" t="s">
        <v>106</v>
      </c>
      <c r="L41" s="276"/>
      <c r="M41" s="122"/>
      <c r="N41" s="123"/>
      <c r="O41" s="123"/>
      <c r="P41" s="120"/>
      <c r="Q41" s="120"/>
      <c r="R41" s="120"/>
      <c r="S41" s="120"/>
      <c r="T41" s="120"/>
      <c r="U41" s="120"/>
      <c r="V41" s="59"/>
    </row>
    <row r="42" spans="1:22" ht="17.25" hidden="1" customHeight="1" outlineLevel="1">
      <c r="A42" s="94"/>
      <c r="B42" s="230"/>
      <c r="C42" s="231"/>
      <c r="D42" s="231"/>
      <c r="E42" s="90">
        <v>35</v>
      </c>
      <c r="F42" s="190" t="s">
        <v>92</v>
      </c>
      <c r="G42" s="190"/>
      <c r="H42" s="190"/>
      <c r="I42" s="190"/>
      <c r="J42" s="190"/>
      <c r="K42" s="275" t="s">
        <v>106</v>
      </c>
      <c r="L42" s="276"/>
      <c r="M42" s="122"/>
      <c r="N42" s="123"/>
      <c r="O42" s="123"/>
      <c r="P42" s="120"/>
      <c r="Q42" s="120"/>
      <c r="R42" s="120"/>
      <c r="S42" s="120"/>
      <c r="T42" s="120"/>
      <c r="U42" s="120"/>
      <c r="V42" s="59"/>
    </row>
    <row r="43" spans="1:22" ht="17.25" hidden="1" customHeight="1" outlineLevel="1">
      <c r="A43" s="94"/>
      <c r="B43" s="230"/>
      <c r="C43" s="231"/>
      <c r="D43" s="231"/>
      <c r="E43" s="90" t="s">
        <v>88</v>
      </c>
      <c r="F43" s="190" t="s">
        <v>93</v>
      </c>
      <c r="G43" s="190"/>
      <c r="H43" s="190"/>
      <c r="I43" s="190"/>
      <c r="J43" s="190"/>
      <c r="K43" s="275" t="s">
        <v>106</v>
      </c>
      <c r="L43" s="276"/>
      <c r="M43" s="58"/>
      <c r="N43" s="120"/>
      <c r="O43" s="120"/>
      <c r="P43" s="120"/>
      <c r="Q43" s="120"/>
      <c r="R43" s="120"/>
      <c r="S43" s="120"/>
      <c r="T43" s="120"/>
      <c r="U43" s="120"/>
      <c r="V43" s="59"/>
    </row>
    <row r="44" spans="1:22" ht="17.25" hidden="1" customHeight="1" outlineLevel="1">
      <c r="A44" s="94"/>
      <c r="B44" s="230"/>
      <c r="C44" s="231"/>
      <c r="D44" s="231"/>
      <c r="E44" s="90">
        <v>36</v>
      </c>
      <c r="F44" s="190" t="s">
        <v>94</v>
      </c>
      <c r="G44" s="190"/>
      <c r="H44" s="190"/>
      <c r="I44" s="190"/>
      <c r="J44" s="190"/>
      <c r="K44" s="275" t="s">
        <v>106</v>
      </c>
      <c r="L44" s="276"/>
      <c r="M44" s="58"/>
      <c r="N44" s="120"/>
      <c r="O44" s="120"/>
      <c r="P44" s="120"/>
      <c r="Q44" s="120"/>
      <c r="R44" s="120"/>
      <c r="S44" s="120"/>
      <c r="T44" s="120"/>
      <c r="U44" s="120"/>
      <c r="V44" s="59"/>
    </row>
    <row r="45" spans="1:22" ht="17.25" hidden="1" customHeight="1" outlineLevel="1">
      <c r="A45" s="94"/>
      <c r="B45" s="230"/>
      <c r="C45" s="231"/>
      <c r="D45" s="231"/>
      <c r="E45" s="90">
        <v>38</v>
      </c>
      <c r="F45" s="190" t="s">
        <v>95</v>
      </c>
      <c r="G45" s="190"/>
      <c r="H45" s="190"/>
      <c r="I45" s="190"/>
      <c r="J45" s="190"/>
      <c r="K45" s="275" t="s">
        <v>106</v>
      </c>
      <c r="L45" s="276"/>
      <c r="M45" s="58"/>
      <c r="N45" s="120"/>
      <c r="O45" s="120"/>
      <c r="P45" s="120"/>
      <c r="Q45" s="120"/>
      <c r="R45" s="120"/>
      <c r="S45" s="120"/>
      <c r="T45" s="120"/>
      <c r="U45" s="120"/>
      <c r="V45" s="59"/>
    </row>
    <row r="46" spans="1:22" ht="17.25" hidden="1" customHeight="1" outlineLevel="1">
      <c r="A46" s="94"/>
      <c r="B46" s="230"/>
      <c r="C46" s="231"/>
      <c r="D46" s="231"/>
      <c r="E46" s="90" t="s">
        <v>89</v>
      </c>
      <c r="F46" s="190" t="s">
        <v>96</v>
      </c>
      <c r="G46" s="190"/>
      <c r="H46" s="190"/>
      <c r="I46" s="190"/>
      <c r="J46" s="190"/>
      <c r="K46" s="275" t="s">
        <v>106</v>
      </c>
      <c r="L46" s="276"/>
      <c r="M46" s="58"/>
      <c r="N46" s="120"/>
      <c r="O46" s="120"/>
      <c r="P46" s="120"/>
      <c r="Q46" s="120"/>
      <c r="R46" s="120"/>
      <c r="S46" s="120"/>
      <c r="T46" s="120"/>
      <c r="U46" s="120"/>
      <c r="V46" s="59"/>
    </row>
    <row r="47" spans="1:22" ht="17.25" hidden="1" customHeight="1" outlineLevel="1">
      <c r="A47" s="94"/>
      <c r="B47" s="232"/>
      <c r="C47" s="233"/>
      <c r="D47" s="233"/>
      <c r="E47" s="91">
        <v>62</v>
      </c>
      <c r="F47" s="201" t="s">
        <v>99</v>
      </c>
      <c r="G47" s="201"/>
      <c r="H47" s="201"/>
      <c r="I47" s="201"/>
      <c r="J47" s="201"/>
      <c r="K47" s="277" t="s">
        <v>106</v>
      </c>
      <c r="L47" s="278"/>
      <c r="M47" s="60"/>
      <c r="N47" s="121"/>
      <c r="O47" s="121"/>
      <c r="P47" s="121"/>
      <c r="Q47" s="121"/>
      <c r="R47" s="121"/>
      <c r="S47" s="121"/>
      <c r="T47" s="121"/>
      <c r="U47" s="121"/>
      <c r="V47" s="62"/>
    </row>
    <row r="48" spans="1:22" ht="31.5" hidden="1" customHeight="1" outlineLevel="1">
      <c r="A48" s="94"/>
      <c r="B48" s="196" t="s">
        <v>68</v>
      </c>
      <c r="C48" s="197"/>
      <c r="D48" s="197"/>
      <c r="E48" s="279" t="s">
        <v>101</v>
      </c>
      <c r="F48" s="280"/>
      <c r="G48" s="280"/>
      <c r="H48" s="280"/>
      <c r="I48" s="280"/>
      <c r="J48" s="280"/>
      <c r="K48" s="280"/>
      <c r="L48" s="280"/>
      <c r="M48" s="199"/>
      <c r="N48" s="199"/>
      <c r="O48" s="199"/>
      <c r="P48" s="199"/>
      <c r="Q48" s="199"/>
      <c r="R48" s="199"/>
      <c r="S48" s="199"/>
      <c r="T48" s="199"/>
      <c r="U48" s="199"/>
      <c r="V48" s="200"/>
    </row>
    <row r="49" spans="1:22" ht="59.25" hidden="1" customHeight="1" outlineLevel="1" thickBot="1">
      <c r="A49" s="94"/>
      <c r="B49" s="194" t="s">
        <v>69</v>
      </c>
      <c r="C49" s="195"/>
      <c r="D49" s="195"/>
      <c r="E49" s="181" t="s">
        <v>86</v>
      </c>
      <c r="F49" s="182"/>
      <c r="G49" s="182"/>
      <c r="H49" s="182"/>
      <c r="I49" s="182"/>
      <c r="J49" s="182"/>
      <c r="K49" s="182"/>
      <c r="L49" s="182"/>
      <c r="M49" s="182"/>
      <c r="N49" s="182"/>
      <c r="O49" s="182"/>
      <c r="P49" s="182"/>
      <c r="Q49" s="182"/>
      <c r="R49" s="182"/>
      <c r="S49" s="182"/>
      <c r="T49" s="182"/>
      <c r="U49" s="182"/>
      <c r="V49" s="183"/>
    </row>
    <row r="50" spans="1:22" hidden="1" collapsed="1">
      <c r="A50" s="96"/>
      <c r="B50" s="96"/>
      <c r="C50" s="96"/>
      <c r="D50" s="96"/>
      <c r="E50" s="96"/>
      <c r="F50" s="96"/>
      <c r="G50" s="96"/>
      <c r="H50" s="96"/>
      <c r="I50" s="96"/>
      <c r="J50" s="96"/>
      <c r="K50" s="96"/>
      <c r="L50" s="96"/>
      <c r="M50" s="96"/>
      <c r="N50" s="96"/>
      <c r="O50" s="96"/>
      <c r="P50" s="96"/>
      <c r="Q50" s="96"/>
      <c r="R50" s="96"/>
      <c r="S50" s="96"/>
      <c r="T50" s="96"/>
      <c r="U50" s="96"/>
      <c r="V50" s="96"/>
    </row>
    <row r="51" spans="1:22" ht="74.25" hidden="1" customHeight="1" outlineLevel="1" thickBot="1">
      <c r="A51" s="94"/>
      <c r="B51" s="202" t="s">
        <v>66</v>
      </c>
      <c r="C51" s="203"/>
      <c r="D51" s="203"/>
      <c r="E51" s="265" t="s">
        <v>107</v>
      </c>
      <c r="F51" s="266"/>
      <c r="G51" s="266"/>
      <c r="H51" s="266"/>
      <c r="I51" s="266"/>
      <c r="J51" s="266"/>
      <c r="K51" s="266"/>
      <c r="L51" s="266"/>
      <c r="M51" s="266"/>
      <c r="N51" s="266"/>
      <c r="O51" s="266"/>
      <c r="P51" s="266"/>
      <c r="Q51" s="266"/>
      <c r="R51" s="266"/>
      <c r="S51" s="266"/>
      <c r="T51" s="266"/>
      <c r="U51" s="266"/>
      <c r="V51" s="267"/>
    </row>
    <row r="52" spans="1:22" ht="46.5" hidden="1" customHeight="1" outlineLevel="1">
      <c r="A52" s="94"/>
      <c r="B52" s="186" t="s">
        <v>81</v>
      </c>
      <c r="C52" s="187"/>
      <c r="D52" s="188"/>
      <c r="E52" s="207" t="s">
        <v>108</v>
      </c>
      <c r="F52" s="208"/>
      <c r="G52" s="208"/>
      <c r="H52" s="208"/>
      <c r="I52" s="208"/>
      <c r="J52" s="208"/>
      <c r="K52" s="208"/>
      <c r="L52" s="208"/>
      <c r="M52" s="208"/>
      <c r="N52" s="208"/>
      <c r="O52" s="208"/>
      <c r="P52" s="208"/>
      <c r="Q52" s="208"/>
      <c r="R52" s="208"/>
      <c r="S52" s="208"/>
      <c r="T52" s="208"/>
      <c r="U52" s="208"/>
      <c r="V52" s="209"/>
    </row>
    <row r="53" spans="1:22" ht="105.75" hidden="1" customHeight="1" outlineLevel="1">
      <c r="A53" s="94"/>
      <c r="B53" s="196" t="s">
        <v>82</v>
      </c>
      <c r="C53" s="197"/>
      <c r="D53" s="197"/>
      <c r="E53" s="198" t="s">
        <v>109</v>
      </c>
      <c r="F53" s="268"/>
      <c r="G53" s="268"/>
      <c r="H53" s="268"/>
      <c r="I53" s="268"/>
      <c r="J53" s="268"/>
      <c r="K53" s="268"/>
      <c r="L53" s="268"/>
      <c r="M53" s="268"/>
      <c r="N53" s="268"/>
      <c r="O53" s="268"/>
      <c r="P53" s="268"/>
      <c r="Q53" s="268"/>
      <c r="R53" s="268"/>
      <c r="S53" s="268"/>
      <c r="T53" s="268"/>
      <c r="U53" s="268"/>
      <c r="V53" s="269"/>
    </row>
    <row r="54" spans="1:22" ht="43.5" hidden="1" customHeight="1" outlineLevel="1">
      <c r="A54" s="94"/>
      <c r="B54" s="228" t="s">
        <v>67</v>
      </c>
      <c r="C54" s="229"/>
      <c r="D54" s="229"/>
      <c r="E54" s="210" t="s">
        <v>85</v>
      </c>
      <c r="F54" s="211"/>
      <c r="G54" s="211"/>
      <c r="H54" s="211"/>
      <c r="I54" s="211"/>
      <c r="J54" s="211"/>
      <c r="K54" s="211"/>
      <c r="L54" s="211"/>
      <c r="M54" s="211"/>
      <c r="N54" s="211"/>
      <c r="O54" s="211"/>
      <c r="P54" s="211"/>
      <c r="Q54" s="211"/>
      <c r="R54" s="211"/>
      <c r="S54" s="211"/>
      <c r="T54" s="211"/>
      <c r="U54" s="211"/>
      <c r="V54" s="212"/>
    </row>
    <row r="55" spans="1:22" ht="17.25" hidden="1" customHeight="1" outlineLevel="1">
      <c r="A55" s="94"/>
      <c r="B55" s="230"/>
      <c r="C55" s="231"/>
      <c r="D55" s="231"/>
      <c r="E55" s="89" t="s">
        <v>87</v>
      </c>
      <c r="F55" s="189" t="s">
        <v>97</v>
      </c>
      <c r="G55" s="189"/>
      <c r="H55" s="189"/>
      <c r="I55" s="189"/>
      <c r="J55" s="189"/>
      <c r="K55" s="189" t="s">
        <v>98</v>
      </c>
      <c r="L55" s="191"/>
      <c r="M55" s="58"/>
      <c r="N55" s="120"/>
      <c r="O55" s="120"/>
      <c r="P55" s="120"/>
      <c r="Q55" s="120"/>
      <c r="R55" s="120"/>
      <c r="S55" s="120"/>
      <c r="T55" s="120"/>
      <c r="U55" s="120"/>
      <c r="V55" s="59"/>
    </row>
    <row r="56" spans="1:22" ht="17.25" hidden="1" customHeight="1" outlineLevel="1">
      <c r="A56" s="94"/>
      <c r="B56" s="230"/>
      <c r="C56" s="231"/>
      <c r="D56" s="231"/>
      <c r="E56" s="90">
        <v>27</v>
      </c>
      <c r="F56" s="190" t="s">
        <v>90</v>
      </c>
      <c r="G56" s="190"/>
      <c r="H56" s="190"/>
      <c r="I56" s="190"/>
      <c r="J56" s="190"/>
      <c r="K56" s="192" t="s">
        <v>100</v>
      </c>
      <c r="L56" s="193"/>
      <c r="M56" s="58"/>
      <c r="N56" s="120"/>
      <c r="O56" s="120"/>
      <c r="P56" s="120"/>
      <c r="Q56" s="120"/>
      <c r="R56" s="120"/>
      <c r="S56" s="120"/>
      <c r="T56" s="120"/>
      <c r="U56" s="120"/>
      <c r="V56" s="59"/>
    </row>
    <row r="57" spans="1:22" ht="17.25" hidden="1" customHeight="1" outlineLevel="1">
      <c r="A57" s="94"/>
      <c r="B57" s="230"/>
      <c r="C57" s="231"/>
      <c r="D57" s="231"/>
      <c r="E57" s="90">
        <v>33</v>
      </c>
      <c r="F57" s="190" t="s">
        <v>91</v>
      </c>
      <c r="G57" s="190"/>
      <c r="H57" s="190"/>
      <c r="I57" s="190"/>
      <c r="J57" s="190"/>
      <c r="K57" s="192" t="s">
        <v>100</v>
      </c>
      <c r="L57" s="193"/>
      <c r="M57" s="58"/>
      <c r="N57" s="120"/>
      <c r="O57" s="120"/>
      <c r="P57" s="120"/>
      <c r="Q57" s="120"/>
      <c r="R57" s="120"/>
      <c r="S57" s="120"/>
      <c r="T57" s="120"/>
      <c r="U57" s="120"/>
      <c r="V57" s="59"/>
    </row>
    <row r="58" spans="1:22" ht="17.25" hidden="1" customHeight="1" outlineLevel="1">
      <c r="A58" s="94"/>
      <c r="B58" s="230"/>
      <c r="C58" s="231"/>
      <c r="D58" s="231"/>
      <c r="E58" s="90">
        <v>35</v>
      </c>
      <c r="F58" s="190" t="s">
        <v>92</v>
      </c>
      <c r="G58" s="190"/>
      <c r="H58" s="190"/>
      <c r="I58" s="190"/>
      <c r="J58" s="190"/>
      <c r="K58" s="192" t="s">
        <v>100</v>
      </c>
      <c r="L58" s="193"/>
      <c r="M58" s="58"/>
      <c r="N58" s="123"/>
      <c r="O58" s="123"/>
      <c r="P58" s="123"/>
      <c r="Q58" s="120"/>
      <c r="R58" s="120"/>
      <c r="S58" s="120"/>
      <c r="T58" s="120"/>
      <c r="U58" s="120"/>
      <c r="V58" s="59"/>
    </row>
    <row r="59" spans="1:22" ht="17.25" hidden="1" customHeight="1" outlineLevel="1">
      <c r="A59" s="94"/>
      <c r="B59" s="230"/>
      <c r="C59" s="231"/>
      <c r="D59" s="231"/>
      <c r="E59" s="90" t="s">
        <v>88</v>
      </c>
      <c r="F59" s="190" t="s">
        <v>93</v>
      </c>
      <c r="G59" s="190"/>
      <c r="H59" s="190"/>
      <c r="I59" s="190"/>
      <c r="J59" s="190"/>
      <c r="K59" s="192" t="s">
        <v>100</v>
      </c>
      <c r="L59" s="193"/>
      <c r="M59" s="58"/>
      <c r="N59" s="120"/>
      <c r="O59" s="120"/>
      <c r="P59" s="120"/>
      <c r="Q59" s="120"/>
      <c r="R59" s="120"/>
      <c r="S59" s="120"/>
      <c r="T59" s="120"/>
      <c r="U59" s="120"/>
      <c r="V59" s="59"/>
    </row>
    <row r="60" spans="1:22" ht="17.25" hidden="1" customHeight="1" outlineLevel="1">
      <c r="A60" s="94"/>
      <c r="B60" s="230"/>
      <c r="C60" s="231"/>
      <c r="D60" s="231"/>
      <c r="E60" s="90">
        <v>36</v>
      </c>
      <c r="F60" s="190" t="s">
        <v>94</v>
      </c>
      <c r="G60" s="190"/>
      <c r="H60" s="190"/>
      <c r="I60" s="190"/>
      <c r="J60" s="190"/>
      <c r="K60" s="192" t="s">
        <v>100</v>
      </c>
      <c r="L60" s="193"/>
      <c r="M60" s="58"/>
      <c r="N60" s="120"/>
      <c r="O60" s="120"/>
      <c r="P60" s="120"/>
      <c r="Q60" s="120"/>
      <c r="R60" s="120"/>
      <c r="S60" s="120"/>
      <c r="T60" s="120"/>
      <c r="U60" s="120"/>
      <c r="V60" s="59"/>
    </row>
    <row r="61" spans="1:22" ht="17.25" hidden="1" customHeight="1" outlineLevel="1">
      <c r="A61" s="94"/>
      <c r="B61" s="230"/>
      <c r="C61" s="231"/>
      <c r="D61" s="231"/>
      <c r="E61" s="90">
        <v>38</v>
      </c>
      <c r="F61" s="190" t="s">
        <v>95</v>
      </c>
      <c r="G61" s="190"/>
      <c r="H61" s="190"/>
      <c r="I61" s="190"/>
      <c r="J61" s="190"/>
      <c r="K61" s="192" t="s">
        <v>100</v>
      </c>
      <c r="L61" s="193"/>
      <c r="M61" s="58"/>
      <c r="N61" s="120"/>
      <c r="O61" s="120"/>
      <c r="P61" s="120"/>
      <c r="Q61" s="120"/>
      <c r="R61" s="120"/>
      <c r="S61" s="120"/>
      <c r="T61" s="120"/>
      <c r="U61" s="120"/>
      <c r="V61" s="59"/>
    </row>
    <row r="62" spans="1:22" ht="17.25" hidden="1" customHeight="1" outlineLevel="1">
      <c r="A62" s="94"/>
      <c r="B62" s="230"/>
      <c r="C62" s="231"/>
      <c r="D62" s="231"/>
      <c r="E62" s="90" t="s">
        <v>89</v>
      </c>
      <c r="F62" s="190" t="s">
        <v>96</v>
      </c>
      <c r="G62" s="190"/>
      <c r="H62" s="190"/>
      <c r="I62" s="190"/>
      <c r="J62" s="190"/>
      <c r="K62" s="192" t="s">
        <v>100</v>
      </c>
      <c r="L62" s="193"/>
      <c r="M62" s="58"/>
      <c r="N62" s="120"/>
      <c r="O62" s="120"/>
      <c r="P62" s="120"/>
      <c r="Q62" s="120"/>
      <c r="R62" s="120"/>
      <c r="S62" s="120"/>
      <c r="T62" s="120"/>
      <c r="U62" s="120"/>
      <c r="V62" s="59"/>
    </row>
    <row r="63" spans="1:22" ht="17.25" hidden="1" customHeight="1" outlineLevel="1">
      <c r="A63" s="94"/>
      <c r="B63" s="232"/>
      <c r="C63" s="233"/>
      <c r="D63" s="233"/>
      <c r="E63" s="91">
        <v>62</v>
      </c>
      <c r="F63" s="201" t="s">
        <v>99</v>
      </c>
      <c r="G63" s="201"/>
      <c r="H63" s="201"/>
      <c r="I63" s="201"/>
      <c r="J63" s="201"/>
      <c r="K63" s="192" t="s">
        <v>100</v>
      </c>
      <c r="L63" s="193"/>
      <c r="M63" s="60"/>
      <c r="N63" s="121"/>
      <c r="O63" s="121"/>
      <c r="P63" s="121"/>
      <c r="Q63" s="121"/>
      <c r="R63" s="121"/>
      <c r="S63" s="121"/>
      <c r="T63" s="121"/>
      <c r="U63" s="121"/>
      <c r="V63" s="62"/>
    </row>
    <row r="64" spans="1:22" ht="31.5" hidden="1" customHeight="1" outlineLevel="1">
      <c r="A64" s="94"/>
      <c r="B64" s="196" t="s">
        <v>68</v>
      </c>
      <c r="C64" s="197"/>
      <c r="D64" s="197"/>
      <c r="E64" s="198" t="s">
        <v>101</v>
      </c>
      <c r="F64" s="199"/>
      <c r="G64" s="199"/>
      <c r="H64" s="199"/>
      <c r="I64" s="199"/>
      <c r="J64" s="199"/>
      <c r="K64" s="199"/>
      <c r="L64" s="199"/>
      <c r="M64" s="199"/>
      <c r="N64" s="199"/>
      <c r="O64" s="199"/>
      <c r="P64" s="199"/>
      <c r="Q64" s="199"/>
      <c r="R64" s="199"/>
      <c r="S64" s="199"/>
      <c r="T64" s="199"/>
      <c r="U64" s="199"/>
      <c r="V64" s="200"/>
    </row>
    <row r="65" spans="1:22" ht="59.25" hidden="1" customHeight="1" outlineLevel="1" thickBot="1">
      <c r="A65" s="94"/>
      <c r="B65" s="194" t="s">
        <v>69</v>
      </c>
      <c r="C65" s="195"/>
      <c r="D65" s="195"/>
      <c r="E65" s="181" t="s">
        <v>86</v>
      </c>
      <c r="F65" s="182"/>
      <c r="G65" s="182"/>
      <c r="H65" s="182"/>
      <c r="I65" s="182"/>
      <c r="J65" s="182"/>
      <c r="K65" s="182"/>
      <c r="L65" s="182"/>
      <c r="M65" s="182"/>
      <c r="N65" s="182"/>
      <c r="O65" s="182"/>
      <c r="P65" s="182"/>
      <c r="Q65" s="182"/>
      <c r="R65" s="182"/>
      <c r="S65" s="182"/>
      <c r="T65" s="182"/>
      <c r="U65" s="182"/>
      <c r="V65" s="183"/>
    </row>
    <row r="66" spans="1:22" ht="14.25" hidden="1" customHeight="1" collapsed="1">
      <c r="A66" s="94"/>
      <c r="B66" s="124"/>
      <c r="C66" s="125"/>
      <c r="D66" s="125"/>
      <c r="E66" s="126"/>
      <c r="F66" s="120"/>
      <c r="G66" s="120"/>
      <c r="H66" s="120"/>
      <c r="I66" s="120"/>
      <c r="J66" s="120"/>
      <c r="K66" s="120"/>
      <c r="L66" s="120"/>
      <c r="M66" s="120"/>
      <c r="N66" s="120"/>
      <c r="O66" s="120"/>
      <c r="P66" s="120"/>
      <c r="Q66" s="120"/>
      <c r="R66" s="120"/>
      <c r="S66" s="120"/>
      <c r="T66" s="120"/>
      <c r="U66" s="120"/>
      <c r="V66" s="120"/>
    </row>
    <row r="67" spans="1:22" ht="74.25" hidden="1" customHeight="1" outlineLevel="1" thickBot="1">
      <c r="A67" s="94"/>
      <c r="B67" s="202" t="s">
        <v>66</v>
      </c>
      <c r="C67" s="203"/>
      <c r="D67" s="203"/>
      <c r="E67" s="265" t="s">
        <v>110</v>
      </c>
      <c r="F67" s="266"/>
      <c r="G67" s="266"/>
      <c r="H67" s="266"/>
      <c r="I67" s="266"/>
      <c r="J67" s="266"/>
      <c r="K67" s="266"/>
      <c r="L67" s="266"/>
      <c r="M67" s="266"/>
      <c r="N67" s="266"/>
      <c r="O67" s="266"/>
      <c r="P67" s="266"/>
      <c r="Q67" s="266"/>
      <c r="R67" s="266"/>
      <c r="S67" s="266"/>
      <c r="T67" s="266"/>
      <c r="U67" s="266"/>
      <c r="V67" s="267"/>
    </row>
    <row r="68" spans="1:22" ht="46.5" hidden="1" customHeight="1" outlineLevel="1">
      <c r="A68" s="94"/>
      <c r="B68" s="186" t="s">
        <v>81</v>
      </c>
      <c r="C68" s="187"/>
      <c r="D68" s="188"/>
      <c r="E68" s="207" t="s">
        <v>111</v>
      </c>
      <c r="F68" s="208"/>
      <c r="G68" s="208"/>
      <c r="H68" s="208"/>
      <c r="I68" s="208"/>
      <c r="J68" s="208"/>
      <c r="K68" s="208"/>
      <c r="L68" s="208"/>
      <c r="M68" s="208"/>
      <c r="N68" s="208"/>
      <c r="O68" s="208"/>
      <c r="P68" s="208"/>
      <c r="Q68" s="208"/>
      <c r="R68" s="208"/>
      <c r="S68" s="208"/>
      <c r="T68" s="208"/>
      <c r="U68" s="208"/>
      <c r="V68" s="209"/>
    </row>
    <row r="69" spans="1:22" ht="105.75" hidden="1" customHeight="1" outlineLevel="1">
      <c r="A69" s="94"/>
      <c r="B69" s="196" t="s">
        <v>82</v>
      </c>
      <c r="C69" s="197"/>
      <c r="D69" s="197"/>
      <c r="E69" s="198" t="s">
        <v>112</v>
      </c>
      <c r="F69" s="268"/>
      <c r="G69" s="268"/>
      <c r="H69" s="268"/>
      <c r="I69" s="268"/>
      <c r="J69" s="268"/>
      <c r="K69" s="268"/>
      <c r="L69" s="268"/>
      <c r="M69" s="268"/>
      <c r="N69" s="268"/>
      <c r="O69" s="268"/>
      <c r="P69" s="268"/>
      <c r="Q69" s="268"/>
      <c r="R69" s="268"/>
      <c r="S69" s="268"/>
      <c r="T69" s="268"/>
      <c r="U69" s="268"/>
      <c r="V69" s="269"/>
    </row>
    <row r="70" spans="1:22" ht="43.5" hidden="1" customHeight="1" outlineLevel="1">
      <c r="A70" s="94"/>
      <c r="B70" s="228" t="s">
        <v>67</v>
      </c>
      <c r="C70" s="229"/>
      <c r="D70" s="229"/>
      <c r="E70" s="210" t="s">
        <v>85</v>
      </c>
      <c r="F70" s="211"/>
      <c r="G70" s="211"/>
      <c r="H70" s="211"/>
      <c r="I70" s="211"/>
      <c r="J70" s="211"/>
      <c r="K70" s="211"/>
      <c r="L70" s="211"/>
      <c r="M70" s="211"/>
      <c r="N70" s="211"/>
      <c r="O70" s="211"/>
      <c r="P70" s="211"/>
      <c r="Q70" s="211"/>
      <c r="R70" s="211"/>
      <c r="S70" s="211"/>
      <c r="T70" s="211"/>
      <c r="U70" s="211"/>
      <c r="V70" s="212"/>
    </row>
    <row r="71" spans="1:22" ht="17.25" hidden="1" customHeight="1" outlineLevel="1">
      <c r="A71" s="94"/>
      <c r="B71" s="230"/>
      <c r="C71" s="231"/>
      <c r="D71" s="231"/>
      <c r="E71" s="89" t="s">
        <v>87</v>
      </c>
      <c r="F71" s="189" t="s">
        <v>97</v>
      </c>
      <c r="G71" s="189"/>
      <c r="H71" s="189"/>
      <c r="I71" s="189"/>
      <c r="J71" s="189"/>
      <c r="K71" s="189" t="s">
        <v>98</v>
      </c>
      <c r="L71" s="191"/>
      <c r="M71" s="58"/>
      <c r="N71" s="120"/>
      <c r="O71" s="120"/>
      <c r="P71" s="120"/>
      <c r="Q71" s="120"/>
      <c r="R71" s="120"/>
      <c r="S71" s="120"/>
      <c r="T71" s="120"/>
      <c r="U71" s="120"/>
      <c r="V71" s="59"/>
    </row>
    <row r="72" spans="1:22" ht="17.25" hidden="1" customHeight="1" outlineLevel="1">
      <c r="A72" s="94"/>
      <c r="B72" s="230"/>
      <c r="C72" s="231"/>
      <c r="D72" s="231"/>
      <c r="E72" s="90">
        <v>27</v>
      </c>
      <c r="F72" s="190" t="s">
        <v>90</v>
      </c>
      <c r="G72" s="190"/>
      <c r="H72" s="190"/>
      <c r="I72" s="190"/>
      <c r="J72" s="190"/>
      <c r="K72" s="281" t="s">
        <v>113</v>
      </c>
      <c r="L72" s="282"/>
      <c r="M72" s="58"/>
      <c r="N72" s="120"/>
      <c r="O72" s="120"/>
      <c r="P72" s="120"/>
      <c r="Q72" s="120"/>
      <c r="R72" s="120"/>
      <c r="S72" s="120"/>
      <c r="T72" s="120"/>
      <c r="U72" s="120"/>
      <c r="V72" s="59"/>
    </row>
    <row r="73" spans="1:22" ht="17.25" hidden="1" customHeight="1" outlineLevel="1">
      <c r="A73" s="94"/>
      <c r="B73" s="230"/>
      <c r="C73" s="231"/>
      <c r="D73" s="231"/>
      <c r="E73" s="90">
        <v>33</v>
      </c>
      <c r="F73" s="190" t="s">
        <v>91</v>
      </c>
      <c r="G73" s="190"/>
      <c r="H73" s="190"/>
      <c r="I73" s="190"/>
      <c r="J73" s="190"/>
      <c r="K73" s="275" t="s">
        <v>114</v>
      </c>
      <c r="L73" s="276"/>
      <c r="M73" s="58"/>
      <c r="N73" s="120"/>
      <c r="O73" s="120"/>
      <c r="P73" s="120"/>
      <c r="Q73" s="120"/>
      <c r="R73" s="120"/>
      <c r="S73" s="120"/>
      <c r="T73" s="120"/>
      <c r="U73" s="120"/>
      <c r="V73" s="59"/>
    </row>
    <row r="74" spans="1:22" ht="17.25" hidden="1" customHeight="1" outlineLevel="1">
      <c r="A74" s="94"/>
      <c r="B74" s="230"/>
      <c r="C74" s="231"/>
      <c r="D74" s="231"/>
      <c r="E74" s="90">
        <v>35</v>
      </c>
      <c r="F74" s="190" t="s">
        <v>92</v>
      </c>
      <c r="G74" s="190"/>
      <c r="H74" s="190"/>
      <c r="I74" s="190"/>
      <c r="J74" s="190"/>
      <c r="K74" s="281" t="s">
        <v>113</v>
      </c>
      <c r="L74" s="282"/>
      <c r="M74" s="58"/>
      <c r="N74" s="120"/>
      <c r="O74" s="120"/>
      <c r="P74" s="120"/>
      <c r="Q74" s="120"/>
      <c r="R74" s="120"/>
      <c r="S74" s="120"/>
      <c r="T74" s="120"/>
      <c r="U74" s="120"/>
      <c r="V74" s="59"/>
    </row>
    <row r="75" spans="1:22" ht="17.25" hidden="1" customHeight="1" outlineLevel="1">
      <c r="A75" s="94"/>
      <c r="B75" s="230"/>
      <c r="C75" s="231"/>
      <c r="D75" s="231"/>
      <c r="E75" s="90" t="s">
        <v>88</v>
      </c>
      <c r="F75" s="190" t="s">
        <v>93</v>
      </c>
      <c r="G75" s="190"/>
      <c r="H75" s="190"/>
      <c r="I75" s="190"/>
      <c r="J75" s="190"/>
      <c r="K75" s="281" t="s">
        <v>113</v>
      </c>
      <c r="L75" s="282"/>
      <c r="M75" s="58"/>
      <c r="N75" s="120"/>
      <c r="O75" s="120"/>
      <c r="P75" s="120"/>
      <c r="Q75" s="120"/>
      <c r="R75" s="120"/>
      <c r="S75" s="120"/>
      <c r="T75" s="120"/>
      <c r="U75" s="120"/>
      <c r="V75" s="59"/>
    </row>
    <row r="76" spans="1:22" ht="17.25" hidden="1" customHeight="1" outlineLevel="1">
      <c r="A76" s="94"/>
      <c r="B76" s="230"/>
      <c r="C76" s="231"/>
      <c r="D76" s="231"/>
      <c r="E76" s="90">
        <v>36</v>
      </c>
      <c r="F76" s="190" t="s">
        <v>94</v>
      </c>
      <c r="G76" s="190"/>
      <c r="H76" s="190"/>
      <c r="I76" s="190"/>
      <c r="J76" s="190"/>
      <c r="K76" s="281" t="s">
        <v>113</v>
      </c>
      <c r="L76" s="282"/>
      <c r="M76" s="58"/>
      <c r="N76" s="120"/>
      <c r="O76" s="120"/>
      <c r="P76" s="120"/>
      <c r="Q76" s="120"/>
      <c r="R76" s="120"/>
      <c r="S76" s="120"/>
      <c r="T76" s="120"/>
      <c r="U76" s="120"/>
      <c r="V76" s="59"/>
    </row>
    <row r="77" spans="1:22" ht="17.25" hidden="1" customHeight="1" outlineLevel="1">
      <c r="A77" s="94"/>
      <c r="B77" s="230"/>
      <c r="C77" s="231"/>
      <c r="D77" s="231"/>
      <c r="E77" s="90">
        <v>38</v>
      </c>
      <c r="F77" s="190" t="s">
        <v>95</v>
      </c>
      <c r="G77" s="190"/>
      <c r="H77" s="190"/>
      <c r="I77" s="190"/>
      <c r="J77" s="190"/>
      <c r="K77" s="281" t="s">
        <v>113</v>
      </c>
      <c r="L77" s="282"/>
      <c r="M77" s="58"/>
      <c r="N77" s="120"/>
      <c r="O77" s="120"/>
      <c r="P77" s="120"/>
      <c r="Q77" s="120"/>
      <c r="R77" s="120"/>
      <c r="S77" s="120"/>
      <c r="T77" s="120"/>
      <c r="U77" s="120"/>
      <c r="V77" s="59"/>
    </row>
    <row r="78" spans="1:22" ht="17.25" hidden="1" customHeight="1" outlineLevel="1">
      <c r="A78" s="94"/>
      <c r="B78" s="230"/>
      <c r="C78" s="231"/>
      <c r="D78" s="231"/>
      <c r="E78" s="90" t="s">
        <v>89</v>
      </c>
      <c r="F78" s="190" t="s">
        <v>96</v>
      </c>
      <c r="G78" s="190"/>
      <c r="H78" s="190"/>
      <c r="I78" s="190"/>
      <c r="J78" s="190"/>
      <c r="K78" s="275" t="s">
        <v>114</v>
      </c>
      <c r="L78" s="276"/>
      <c r="M78" s="58"/>
      <c r="N78" s="120"/>
      <c r="O78" s="120"/>
      <c r="P78" s="120"/>
      <c r="Q78" s="120"/>
      <c r="R78" s="120"/>
      <c r="S78" s="120"/>
      <c r="T78" s="120"/>
      <c r="U78" s="120"/>
      <c r="V78" s="59"/>
    </row>
    <row r="79" spans="1:22" ht="17.25" hidden="1" customHeight="1" outlineLevel="1">
      <c r="A79" s="94"/>
      <c r="B79" s="232"/>
      <c r="C79" s="233"/>
      <c r="D79" s="233"/>
      <c r="E79" s="91">
        <v>62</v>
      </c>
      <c r="F79" s="201" t="s">
        <v>99</v>
      </c>
      <c r="G79" s="201"/>
      <c r="H79" s="201"/>
      <c r="I79" s="201"/>
      <c r="J79" s="201"/>
      <c r="K79" s="281" t="s">
        <v>113</v>
      </c>
      <c r="L79" s="282"/>
      <c r="M79" s="60"/>
      <c r="N79" s="121"/>
      <c r="O79" s="121"/>
      <c r="P79" s="121"/>
      <c r="Q79" s="121"/>
      <c r="R79" s="121"/>
      <c r="S79" s="121"/>
      <c r="T79" s="121"/>
      <c r="U79" s="121"/>
      <c r="V79" s="62"/>
    </row>
    <row r="80" spans="1:22" ht="31.5" hidden="1" customHeight="1" outlineLevel="1">
      <c r="A80" s="94"/>
      <c r="B80" s="196" t="s">
        <v>68</v>
      </c>
      <c r="C80" s="197"/>
      <c r="D80" s="197"/>
      <c r="E80" s="198" t="s">
        <v>101</v>
      </c>
      <c r="F80" s="199"/>
      <c r="G80" s="199"/>
      <c r="H80" s="199"/>
      <c r="I80" s="199"/>
      <c r="J80" s="199"/>
      <c r="K80" s="199"/>
      <c r="L80" s="199"/>
      <c r="M80" s="199"/>
      <c r="N80" s="199"/>
      <c r="O80" s="199"/>
      <c r="P80" s="199"/>
      <c r="Q80" s="199"/>
      <c r="R80" s="199"/>
      <c r="S80" s="199"/>
      <c r="T80" s="199"/>
      <c r="U80" s="199"/>
      <c r="V80" s="200"/>
    </row>
    <row r="81" spans="1:22" ht="59.25" hidden="1" customHeight="1" outlineLevel="1" thickBot="1">
      <c r="A81" s="94"/>
      <c r="B81" s="194" t="s">
        <v>69</v>
      </c>
      <c r="C81" s="195"/>
      <c r="D81" s="195"/>
      <c r="E81" s="181" t="s">
        <v>86</v>
      </c>
      <c r="F81" s="182"/>
      <c r="G81" s="182"/>
      <c r="H81" s="182"/>
      <c r="I81" s="182"/>
      <c r="J81" s="182"/>
      <c r="K81" s="182"/>
      <c r="L81" s="182"/>
      <c r="M81" s="182"/>
      <c r="N81" s="182"/>
      <c r="O81" s="182"/>
      <c r="P81" s="182"/>
      <c r="Q81" s="182"/>
      <c r="R81" s="182"/>
      <c r="S81" s="182"/>
      <c r="T81" s="182"/>
      <c r="U81" s="182"/>
      <c r="V81" s="183"/>
    </row>
    <row r="82" spans="1:22" ht="14.25" hidden="1" customHeight="1" collapsed="1">
      <c r="A82" s="94"/>
      <c r="B82" s="124"/>
      <c r="C82" s="125"/>
      <c r="D82" s="125"/>
      <c r="E82" s="126"/>
      <c r="F82" s="120"/>
      <c r="G82" s="120"/>
      <c r="H82" s="120"/>
      <c r="I82" s="120"/>
      <c r="J82" s="120"/>
      <c r="K82" s="120"/>
      <c r="L82" s="120"/>
      <c r="M82" s="120"/>
      <c r="N82" s="120"/>
      <c r="O82" s="120"/>
      <c r="P82" s="120"/>
      <c r="Q82" s="120"/>
      <c r="R82" s="120"/>
      <c r="S82" s="120"/>
      <c r="T82" s="120"/>
      <c r="U82" s="120"/>
      <c r="V82" s="120"/>
    </row>
    <row r="83" spans="1:22" ht="74.25" customHeight="1" outlineLevel="1" thickBot="1">
      <c r="A83" s="94"/>
      <c r="B83" s="202" t="s">
        <v>66</v>
      </c>
      <c r="C83" s="203"/>
      <c r="D83" s="203"/>
      <c r="E83" s="265" t="s">
        <v>115</v>
      </c>
      <c r="F83" s="266"/>
      <c r="G83" s="266"/>
      <c r="H83" s="266"/>
      <c r="I83" s="266"/>
      <c r="J83" s="266"/>
      <c r="K83" s="266"/>
      <c r="L83" s="266"/>
      <c r="M83" s="266"/>
      <c r="N83" s="266"/>
      <c r="O83" s="266"/>
      <c r="P83" s="266"/>
      <c r="Q83" s="266"/>
      <c r="R83" s="266"/>
      <c r="S83" s="266"/>
      <c r="T83" s="266"/>
      <c r="U83" s="266"/>
      <c r="V83" s="267"/>
    </row>
    <row r="84" spans="1:22" ht="30" customHeight="1" outlineLevel="1">
      <c r="A84" s="94"/>
      <c r="B84" s="186" t="s">
        <v>81</v>
      </c>
      <c r="C84" s="187"/>
      <c r="D84" s="188"/>
      <c r="E84" s="207" t="s">
        <v>116</v>
      </c>
      <c r="F84" s="208"/>
      <c r="G84" s="208"/>
      <c r="H84" s="208"/>
      <c r="I84" s="208"/>
      <c r="J84" s="208"/>
      <c r="K84" s="208"/>
      <c r="L84" s="208"/>
      <c r="M84" s="208"/>
      <c r="N84" s="208"/>
      <c r="O84" s="208"/>
      <c r="P84" s="208"/>
      <c r="Q84" s="208"/>
      <c r="R84" s="208"/>
      <c r="S84" s="208"/>
      <c r="T84" s="208"/>
      <c r="U84" s="208"/>
      <c r="V84" s="209"/>
    </row>
    <row r="85" spans="1:22" ht="51" customHeight="1" outlineLevel="1">
      <c r="A85" s="94"/>
      <c r="B85" s="196" t="s">
        <v>82</v>
      </c>
      <c r="C85" s="197"/>
      <c r="D85" s="197"/>
      <c r="E85" s="198" t="s">
        <v>117</v>
      </c>
      <c r="F85" s="268"/>
      <c r="G85" s="268"/>
      <c r="H85" s="268"/>
      <c r="I85" s="268"/>
      <c r="J85" s="268"/>
      <c r="K85" s="268"/>
      <c r="L85" s="268"/>
      <c r="M85" s="268"/>
      <c r="N85" s="268"/>
      <c r="O85" s="268"/>
      <c r="P85" s="268"/>
      <c r="Q85" s="268"/>
      <c r="R85" s="268"/>
      <c r="S85" s="268"/>
      <c r="T85" s="268"/>
      <c r="U85" s="268"/>
      <c r="V85" s="269"/>
    </row>
    <row r="86" spans="1:22" ht="43.5" customHeight="1" outlineLevel="1">
      <c r="A86" s="94"/>
      <c r="B86" s="228" t="s">
        <v>67</v>
      </c>
      <c r="C86" s="229"/>
      <c r="D86" s="229"/>
      <c r="E86" s="210" t="s">
        <v>85</v>
      </c>
      <c r="F86" s="211"/>
      <c r="G86" s="211"/>
      <c r="H86" s="211"/>
      <c r="I86" s="211"/>
      <c r="J86" s="211"/>
      <c r="K86" s="211"/>
      <c r="L86" s="211"/>
      <c r="M86" s="211"/>
      <c r="N86" s="211"/>
      <c r="O86" s="211"/>
      <c r="P86" s="211"/>
      <c r="Q86" s="211"/>
      <c r="R86" s="211"/>
      <c r="S86" s="211"/>
      <c r="T86" s="211"/>
      <c r="U86" s="211"/>
      <c r="V86" s="212"/>
    </row>
    <row r="87" spans="1:22" ht="17.25" customHeight="1" outlineLevel="1">
      <c r="A87" s="94"/>
      <c r="B87" s="230"/>
      <c r="C87" s="231"/>
      <c r="D87" s="231"/>
      <c r="E87" s="89" t="s">
        <v>87</v>
      </c>
      <c r="F87" s="189" t="s">
        <v>97</v>
      </c>
      <c r="G87" s="189"/>
      <c r="H87" s="189"/>
      <c r="I87" s="189"/>
      <c r="J87" s="189"/>
      <c r="K87" s="189" t="s">
        <v>98</v>
      </c>
      <c r="L87" s="191"/>
      <c r="M87" s="58"/>
      <c r="N87" s="120"/>
      <c r="O87" s="120"/>
      <c r="P87" s="120"/>
      <c r="Q87" s="120"/>
      <c r="R87" s="120"/>
      <c r="S87" s="120"/>
      <c r="T87" s="120"/>
      <c r="U87" s="120"/>
      <c r="V87" s="59"/>
    </row>
    <row r="88" spans="1:22" ht="17.25" customHeight="1" outlineLevel="1">
      <c r="A88" s="94"/>
      <c r="B88" s="230"/>
      <c r="C88" s="231"/>
      <c r="D88" s="231"/>
      <c r="E88" s="90">
        <v>27</v>
      </c>
      <c r="F88" s="190" t="s">
        <v>90</v>
      </c>
      <c r="G88" s="190"/>
      <c r="H88" s="190"/>
      <c r="I88" s="190"/>
      <c r="J88" s="190"/>
      <c r="K88" s="192" t="s">
        <v>100</v>
      </c>
      <c r="L88" s="193"/>
      <c r="M88" s="58"/>
      <c r="N88" s="120"/>
      <c r="O88" s="120"/>
      <c r="P88" s="120"/>
      <c r="Q88" s="120"/>
      <c r="R88" s="120"/>
      <c r="S88" s="120"/>
      <c r="T88" s="120"/>
      <c r="U88" s="120"/>
      <c r="V88" s="59"/>
    </row>
    <row r="89" spans="1:22" ht="17.25" customHeight="1" outlineLevel="1">
      <c r="A89" s="94"/>
      <c r="B89" s="230"/>
      <c r="C89" s="231"/>
      <c r="D89" s="231"/>
      <c r="E89" s="90">
        <v>33</v>
      </c>
      <c r="F89" s="190" t="s">
        <v>91</v>
      </c>
      <c r="G89" s="190"/>
      <c r="H89" s="190"/>
      <c r="I89" s="190"/>
      <c r="J89" s="190"/>
      <c r="K89" s="192" t="s">
        <v>100</v>
      </c>
      <c r="L89" s="193"/>
      <c r="M89" s="58"/>
      <c r="N89" s="120"/>
      <c r="O89" s="120"/>
      <c r="P89" s="120"/>
      <c r="Q89" s="120"/>
      <c r="R89" s="120"/>
      <c r="S89" s="120"/>
      <c r="T89" s="120"/>
      <c r="U89" s="120"/>
      <c r="V89" s="59"/>
    </row>
    <row r="90" spans="1:22" ht="17.25" customHeight="1" outlineLevel="1">
      <c r="A90" s="94"/>
      <c r="B90" s="230"/>
      <c r="C90" s="231"/>
      <c r="D90" s="231"/>
      <c r="E90" s="90">
        <v>35</v>
      </c>
      <c r="F90" s="190" t="s">
        <v>92</v>
      </c>
      <c r="G90" s="190"/>
      <c r="H90" s="190"/>
      <c r="I90" s="190"/>
      <c r="J90" s="190"/>
      <c r="K90" s="192" t="s">
        <v>100</v>
      </c>
      <c r="L90" s="193"/>
      <c r="M90" s="58"/>
      <c r="N90" s="120"/>
      <c r="O90" s="120"/>
      <c r="P90" s="120"/>
      <c r="Q90" s="120"/>
      <c r="R90" s="120"/>
      <c r="S90" s="120"/>
      <c r="T90" s="120"/>
      <c r="U90" s="120"/>
      <c r="V90" s="59"/>
    </row>
    <row r="91" spans="1:22" ht="17.25" customHeight="1" outlineLevel="1">
      <c r="A91" s="94"/>
      <c r="B91" s="230"/>
      <c r="C91" s="231"/>
      <c r="D91" s="231"/>
      <c r="E91" s="90" t="s">
        <v>88</v>
      </c>
      <c r="F91" s="190" t="s">
        <v>93</v>
      </c>
      <c r="G91" s="190"/>
      <c r="H91" s="190"/>
      <c r="I91" s="190"/>
      <c r="J91" s="190"/>
      <c r="K91" s="192" t="s">
        <v>100</v>
      </c>
      <c r="L91" s="193"/>
      <c r="M91" s="58"/>
      <c r="N91" s="120"/>
      <c r="O91" s="120"/>
      <c r="P91" s="120"/>
      <c r="Q91" s="120"/>
      <c r="R91" s="120"/>
      <c r="S91" s="120"/>
      <c r="T91" s="120"/>
      <c r="U91" s="120"/>
      <c r="V91" s="59"/>
    </row>
    <row r="92" spans="1:22" ht="17.25" customHeight="1" outlineLevel="1">
      <c r="A92" s="94"/>
      <c r="B92" s="230"/>
      <c r="C92" s="231"/>
      <c r="D92" s="231"/>
      <c r="E92" s="90">
        <v>36</v>
      </c>
      <c r="F92" s="190" t="s">
        <v>94</v>
      </c>
      <c r="G92" s="190"/>
      <c r="H92" s="190"/>
      <c r="I92" s="190"/>
      <c r="J92" s="190"/>
      <c r="K92" s="192" t="s">
        <v>100</v>
      </c>
      <c r="L92" s="193"/>
      <c r="M92" s="58"/>
      <c r="O92" s="120"/>
      <c r="P92" s="120"/>
      <c r="Q92" s="120"/>
      <c r="R92" s="120"/>
      <c r="S92" s="120"/>
      <c r="T92" s="120"/>
      <c r="U92" s="120"/>
      <c r="V92" s="59"/>
    </row>
    <row r="93" spans="1:22" ht="17.25" customHeight="1" outlineLevel="1">
      <c r="A93" s="94"/>
      <c r="B93" s="230"/>
      <c r="C93" s="231"/>
      <c r="D93" s="231"/>
      <c r="E93" s="90">
        <v>38</v>
      </c>
      <c r="F93" s="190" t="s">
        <v>95</v>
      </c>
      <c r="G93" s="190"/>
      <c r="H93" s="190"/>
      <c r="I93" s="190"/>
      <c r="J93" s="190"/>
      <c r="K93" s="192" t="s">
        <v>100</v>
      </c>
      <c r="L93" s="193"/>
      <c r="M93" s="58"/>
      <c r="N93" s="120"/>
      <c r="O93" s="120"/>
      <c r="P93" s="120"/>
      <c r="Q93" s="120"/>
      <c r="R93" s="120"/>
      <c r="S93" s="120"/>
      <c r="T93" s="120"/>
      <c r="U93" s="120"/>
      <c r="V93" s="59"/>
    </row>
    <row r="94" spans="1:22" ht="17.25" customHeight="1" outlineLevel="1">
      <c r="A94" s="94"/>
      <c r="B94" s="230"/>
      <c r="C94" s="231"/>
      <c r="D94" s="231"/>
      <c r="E94" s="90" t="s">
        <v>89</v>
      </c>
      <c r="F94" s="190" t="s">
        <v>96</v>
      </c>
      <c r="G94" s="190"/>
      <c r="H94" s="190"/>
      <c r="I94" s="190"/>
      <c r="J94" s="190"/>
      <c r="K94" s="192" t="s">
        <v>100</v>
      </c>
      <c r="L94" s="193"/>
      <c r="M94" s="50" t="s">
        <v>118</v>
      </c>
      <c r="O94" s="120"/>
      <c r="P94" s="120"/>
      <c r="Q94" s="120"/>
      <c r="R94" s="120"/>
      <c r="S94" s="120"/>
      <c r="T94" s="120"/>
      <c r="U94" s="120"/>
      <c r="V94" s="59"/>
    </row>
    <row r="95" spans="1:22" ht="17.25" customHeight="1" outlineLevel="1">
      <c r="A95" s="94"/>
      <c r="B95" s="232"/>
      <c r="C95" s="233"/>
      <c r="D95" s="233"/>
      <c r="E95" s="91">
        <v>62</v>
      </c>
      <c r="F95" s="201" t="s">
        <v>99</v>
      </c>
      <c r="G95" s="201"/>
      <c r="H95" s="201"/>
      <c r="I95" s="201"/>
      <c r="J95" s="201"/>
      <c r="K95" s="281" t="s">
        <v>113</v>
      </c>
      <c r="L95" s="282"/>
      <c r="M95" s="60"/>
      <c r="N95" s="121"/>
      <c r="O95" s="121"/>
      <c r="P95" s="121"/>
      <c r="Q95" s="121"/>
      <c r="R95" s="121"/>
      <c r="S95" s="121"/>
      <c r="T95" s="121"/>
      <c r="U95" s="121"/>
      <c r="V95" s="62"/>
    </row>
    <row r="96" spans="1:22" ht="31.5" customHeight="1" outlineLevel="1">
      <c r="A96" s="94"/>
      <c r="B96" s="196" t="s">
        <v>68</v>
      </c>
      <c r="C96" s="197"/>
      <c r="D96" s="197"/>
      <c r="E96" s="198" t="str">
        <f>VLOOKUP($E$5,[1]Sheet1!$B$2:$BY$60,59,FALSE)</f>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
      <c r="F96" s="199"/>
      <c r="G96" s="199"/>
      <c r="H96" s="199"/>
      <c r="I96" s="199"/>
      <c r="J96" s="199"/>
      <c r="K96" s="280"/>
      <c r="L96" s="280"/>
      <c r="M96" s="199"/>
      <c r="N96" s="199"/>
      <c r="O96" s="199"/>
      <c r="P96" s="199"/>
      <c r="Q96" s="199"/>
      <c r="R96" s="199"/>
      <c r="S96" s="199"/>
      <c r="T96" s="199"/>
      <c r="U96" s="199"/>
      <c r="V96" s="200"/>
    </row>
    <row r="97" spans="1:22" ht="59.25" customHeight="1" outlineLevel="1" thickBot="1">
      <c r="A97" s="94"/>
      <c r="B97" s="194" t="s">
        <v>69</v>
      </c>
      <c r="C97" s="195"/>
      <c r="D97" s="195"/>
      <c r="E97" s="181" t="str">
        <f>VLOOKUP($E$5,[1]Sheet1!$B$2:$BY$60,70,FALSE)</f>
        <v>Ryby, ptaki, siedliska w słupie wody, siedliska na dnie morskim</v>
      </c>
      <c r="F97" s="182"/>
      <c r="G97" s="182"/>
      <c r="H97" s="182"/>
      <c r="I97" s="182"/>
      <c r="J97" s="182"/>
      <c r="K97" s="182"/>
      <c r="L97" s="182"/>
      <c r="M97" s="182"/>
      <c r="N97" s="182"/>
      <c r="O97" s="182"/>
      <c r="P97" s="182"/>
      <c r="Q97" s="182"/>
      <c r="R97" s="182"/>
      <c r="S97" s="182"/>
      <c r="T97" s="182"/>
      <c r="U97" s="182"/>
      <c r="V97" s="183"/>
    </row>
    <row r="98" spans="1:22" ht="14.25" hidden="1" customHeight="1">
      <c r="A98" s="94"/>
      <c r="B98" s="124"/>
      <c r="C98" s="125"/>
      <c r="D98" s="125"/>
      <c r="E98" s="126"/>
      <c r="F98" s="120"/>
      <c r="G98" s="120"/>
      <c r="H98" s="120"/>
      <c r="I98" s="120"/>
      <c r="J98" s="120"/>
      <c r="K98" s="120"/>
      <c r="L98" s="120"/>
      <c r="M98" s="120"/>
      <c r="N98" s="120"/>
      <c r="O98" s="120"/>
      <c r="P98" s="120"/>
      <c r="Q98" s="120"/>
      <c r="R98" s="120"/>
      <c r="S98" s="120"/>
      <c r="T98" s="120"/>
      <c r="U98" s="120"/>
      <c r="V98" s="120"/>
    </row>
    <row r="99" spans="1:22" ht="74.25" hidden="1" customHeight="1" outlineLevel="1" thickBot="1">
      <c r="A99" s="94"/>
      <c r="B99" s="202" t="s">
        <v>66</v>
      </c>
      <c r="C99" s="203"/>
      <c r="D99" s="203"/>
      <c r="E99" s="265" t="s">
        <v>119</v>
      </c>
      <c r="F99" s="266"/>
      <c r="G99" s="266"/>
      <c r="H99" s="266"/>
      <c r="I99" s="266"/>
      <c r="J99" s="266"/>
      <c r="K99" s="266"/>
      <c r="L99" s="266"/>
      <c r="M99" s="266"/>
      <c r="N99" s="266"/>
      <c r="O99" s="266"/>
      <c r="P99" s="266"/>
      <c r="Q99" s="266"/>
      <c r="R99" s="266"/>
      <c r="S99" s="266"/>
      <c r="T99" s="266"/>
      <c r="U99" s="266"/>
      <c r="V99" s="267"/>
    </row>
    <row r="100" spans="1:22" ht="46.5" hidden="1" customHeight="1" outlineLevel="1">
      <c r="A100" s="94"/>
      <c r="B100" s="186" t="s">
        <v>81</v>
      </c>
      <c r="C100" s="187"/>
      <c r="D100" s="188"/>
      <c r="E100" s="207" t="s">
        <v>120</v>
      </c>
      <c r="F100" s="208"/>
      <c r="G100" s="208"/>
      <c r="H100" s="208"/>
      <c r="I100" s="208"/>
      <c r="J100" s="208"/>
      <c r="K100" s="208"/>
      <c r="L100" s="208"/>
      <c r="M100" s="208"/>
      <c r="N100" s="208"/>
      <c r="O100" s="208"/>
      <c r="P100" s="208"/>
      <c r="Q100" s="208"/>
      <c r="R100" s="208"/>
      <c r="S100" s="208"/>
      <c r="T100" s="208"/>
      <c r="U100" s="208"/>
      <c r="V100" s="209"/>
    </row>
    <row r="101" spans="1:22" ht="105.75" hidden="1" customHeight="1" outlineLevel="1">
      <c r="A101" s="94"/>
      <c r="B101" s="196" t="s">
        <v>82</v>
      </c>
      <c r="C101" s="197"/>
      <c r="D101" s="197"/>
      <c r="E101" s="198" t="s">
        <v>121</v>
      </c>
      <c r="F101" s="268"/>
      <c r="G101" s="268"/>
      <c r="H101" s="268"/>
      <c r="I101" s="268"/>
      <c r="J101" s="268"/>
      <c r="K101" s="268"/>
      <c r="L101" s="268"/>
      <c r="M101" s="268"/>
      <c r="N101" s="268"/>
      <c r="O101" s="268"/>
      <c r="P101" s="268"/>
      <c r="Q101" s="268"/>
      <c r="R101" s="268"/>
      <c r="S101" s="268"/>
      <c r="T101" s="268"/>
      <c r="U101" s="268"/>
      <c r="V101" s="269"/>
    </row>
    <row r="102" spans="1:22" ht="43.5" hidden="1" customHeight="1" outlineLevel="1">
      <c r="A102" s="94"/>
      <c r="B102" s="228" t="s">
        <v>67</v>
      </c>
      <c r="C102" s="229"/>
      <c r="D102" s="229"/>
      <c r="E102" s="210" t="s">
        <v>85</v>
      </c>
      <c r="F102" s="211"/>
      <c r="G102" s="211"/>
      <c r="H102" s="211"/>
      <c r="I102" s="211"/>
      <c r="J102" s="211"/>
      <c r="K102" s="211"/>
      <c r="L102" s="211"/>
      <c r="M102" s="211"/>
      <c r="N102" s="211"/>
      <c r="O102" s="211"/>
      <c r="P102" s="211"/>
      <c r="Q102" s="211"/>
      <c r="R102" s="211"/>
      <c r="S102" s="211"/>
      <c r="T102" s="211"/>
      <c r="U102" s="211"/>
      <c r="V102" s="212"/>
    </row>
    <row r="103" spans="1:22" ht="17.25" hidden="1" customHeight="1" outlineLevel="1">
      <c r="A103" s="94"/>
      <c r="B103" s="230"/>
      <c r="C103" s="231"/>
      <c r="D103" s="231"/>
      <c r="E103" s="89" t="s">
        <v>87</v>
      </c>
      <c r="F103" s="189" t="s">
        <v>97</v>
      </c>
      <c r="G103" s="189"/>
      <c r="H103" s="189"/>
      <c r="I103" s="189"/>
      <c r="J103" s="189"/>
      <c r="K103" s="189" t="s">
        <v>98</v>
      </c>
      <c r="L103" s="191"/>
      <c r="M103" s="58"/>
      <c r="N103" s="120"/>
      <c r="O103" s="120"/>
      <c r="P103" s="120"/>
      <c r="Q103" s="120"/>
      <c r="R103" s="120"/>
      <c r="S103" s="120"/>
      <c r="T103" s="120"/>
      <c r="U103" s="120"/>
      <c r="V103" s="59"/>
    </row>
    <row r="104" spans="1:22" ht="17.25" hidden="1" customHeight="1" outlineLevel="1">
      <c r="A104" s="94"/>
      <c r="B104" s="230"/>
      <c r="C104" s="231"/>
      <c r="D104" s="231"/>
      <c r="E104" s="90">
        <v>27</v>
      </c>
      <c r="F104" s="190" t="s">
        <v>90</v>
      </c>
      <c r="G104" s="190"/>
      <c r="H104" s="190"/>
      <c r="I104" s="190"/>
      <c r="J104" s="190"/>
      <c r="K104" s="192" t="s">
        <v>100</v>
      </c>
      <c r="L104" s="193"/>
      <c r="M104" s="58"/>
      <c r="N104" s="120"/>
      <c r="O104" s="120"/>
      <c r="P104" s="120"/>
      <c r="Q104" s="120"/>
      <c r="R104" s="120"/>
      <c r="S104" s="120"/>
      <c r="T104" s="120"/>
      <c r="U104" s="120"/>
      <c r="V104" s="59"/>
    </row>
    <row r="105" spans="1:22" ht="17.25" hidden="1" customHeight="1" outlineLevel="1">
      <c r="A105" s="94"/>
      <c r="B105" s="230"/>
      <c r="C105" s="231"/>
      <c r="D105" s="231"/>
      <c r="E105" s="90">
        <v>33</v>
      </c>
      <c r="F105" s="190" t="s">
        <v>91</v>
      </c>
      <c r="G105" s="190"/>
      <c r="H105" s="190"/>
      <c r="I105" s="190"/>
      <c r="J105" s="190"/>
      <c r="K105" s="192" t="s">
        <v>100</v>
      </c>
      <c r="L105" s="193"/>
      <c r="M105" s="58"/>
      <c r="N105" s="120"/>
      <c r="O105" s="120"/>
      <c r="P105" s="120"/>
      <c r="Q105" s="120"/>
      <c r="R105" s="120"/>
      <c r="S105" s="120"/>
      <c r="T105" s="120"/>
      <c r="U105" s="120"/>
      <c r="V105" s="59"/>
    </row>
    <row r="106" spans="1:22" ht="17.25" hidden="1" customHeight="1" outlineLevel="1">
      <c r="A106" s="94"/>
      <c r="B106" s="230"/>
      <c r="C106" s="231"/>
      <c r="D106" s="231"/>
      <c r="E106" s="90">
        <v>35</v>
      </c>
      <c r="F106" s="190" t="s">
        <v>92</v>
      </c>
      <c r="G106" s="190"/>
      <c r="H106" s="190"/>
      <c r="I106" s="190"/>
      <c r="J106" s="190"/>
      <c r="K106" s="192" t="s">
        <v>100</v>
      </c>
      <c r="L106" s="193"/>
      <c r="M106" s="58"/>
      <c r="N106" s="120"/>
      <c r="O106" s="120"/>
      <c r="P106" s="120"/>
      <c r="Q106" s="120"/>
      <c r="R106" s="120"/>
      <c r="S106" s="120"/>
      <c r="T106" s="120"/>
      <c r="U106" s="120"/>
      <c r="V106" s="59"/>
    </row>
    <row r="107" spans="1:22" ht="17.25" hidden="1" customHeight="1" outlineLevel="1">
      <c r="A107" s="94"/>
      <c r="B107" s="230"/>
      <c r="C107" s="231"/>
      <c r="D107" s="231"/>
      <c r="E107" s="90" t="s">
        <v>88</v>
      </c>
      <c r="F107" s="190" t="s">
        <v>93</v>
      </c>
      <c r="G107" s="190"/>
      <c r="H107" s="190"/>
      <c r="I107" s="190"/>
      <c r="J107" s="190"/>
      <c r="K107" s="192" t="s">
        <v>100</v>
      </c>
      <c r="L107" s="193"/>
      <c r="M107" s="58"/>
      <c r="N107" s="120"/>
      <c r="O107" s="120"/>
      <c r="P107" s="120"/>
      <c r="Q107" s="120"/>
      <c r="R107" s="120"/>
      <c r="S107" s="120"/>
      <c r="T107" s="120"/>
      <c r="U107" s="120"/>
      <c r="V107" s="59"/>
    </row>
    <row r="108" spans="1:22" ht="17.25" hidden="1" customHeight="1" outlineLevel="1">
      <c r="A108" s="94"/>
      <c r="B108" s="230"/>
      <c r="C108" s="231"/>
      <c r="D108" s="231"/>
      <c r="E108" s="90">
        <v>36</v>
      </c>
      <c r="F108" s="190" t="s">
        <v>94</v>
      </c>
      <c r="G108" s="190"/>
      <c r="H108" s="190"/>
      <c r="I108" s="190"/>
      <c r="J108" s="190"/>
      <c r="K108" s="281" t="s">
        <v>113</v>
      </c>
      <c r="L108" s="282"/>
      <c r="M108" s="58"/>
      <c r="N108" s="120"/>
      <c r="O108" s="120"/>
      <c r="P108" s="120"/>
      <c r="Q108" s="120"/>
      <c r="R108" s="120"/>
      <c r="S108" s="120"/>
      <c r="T108" s="120"/>
      <c r="U108" s="120"/>
      <c r="V108" s="59"/>
    </row>
    <row r="109" spans="1:22" ht="17.25" hidden="1" customHeight="1" outlineLevel="1">
      <c r="A109" s="94"/>
      <c r="B109" s="230"/>
      <c r="C109" s="231"/>
      <c r="D109" s="231"/>
      <c r="E109" s="90">
        <v>38</v>
      </c>
      <c r="F109" s="190" t="s">
        <v>95</v>
      </c>
      <c r="G109" s="190"/>
      <c r="H109" s="190"/>
      <c r="I109" s="190"/>
      <c r="J109" s="190"/>
      <c r="K109" s="192" t="s">
        <v>100</v>
      </c>
      <c r="L109" s="193"/>
      <c r="M109" s="58"/>
      <c r="N109" s="120"/>
      <c r="O109" s="120"/>
      <c r="P109" s="120"/>
      <c r="Q109" s="120"/>
      <c r="R109" s="120"/>
      <c r="S109" s="120"/>
      <c r="T109" s="120"/>
      <c r="U109" s="120"/>
      <c r="V109" s="59"/>
    </row>
    <row r="110" spans="1:22" ht="17.25" hidden="1" customHeight="1" outlineLevel="1">
      <c r="A110" s="94"/>
      <c r="B110" s="230"/>
      <c r="C110" s="231"/>
      <c r="D110" s="231"/>
      <c r="E110" s="90" t="s">
        <v>89</v>
      </c>
      <c r="F110" s="190" t="s">
        <v>96</v>
      </c>
      <c r="G110" s="190"/>
      <c r="H110" s="190"/>
      <c r="I110" s="190"/>
      <c r="J110" s="190"/>
      <c r="K110" s="192" t="s">
        <v>100</v>
      </c>
      <c r="L110" s="193"/>
      <c r="M110" s="58"/>
      <c r="N110" s="120"/>
      <c r="O110" s="120"/>
      <c r="P110" s="120"/>
      <c r="Q110" s="120"/>
      <c r="R110" s="120"/>
      <c r="S110" s="120"/>
      <c r="T110" s="120"/>
      <c r="U110" s="120"/>
      <c r="V110" s="59"/>
    </row>
    <row r="111" spans="1:22" ht="17.25" hidden="1" customHeight="1" outlineLevel="1">
      <c r="A111" s="94"/>
      <c r="B111" s="232"/>
      <c r="C111" s="233"/>
      <c r="D111" s="233"/>
      <c r="E111" s="91">
        <v>62</v>
      </c>
      <c r="F111" s="201" t="s">
        <v>99</v>
      </c>
      <c r="G111" s="201"/>
      <c r="H111" s="201"/>
      <c r="I111" s="201"/>
      <c r="J111" s="201"/>
      <c r="K111" s="283" t="s">
        <v>100</v>
      </c>
      <c r="L111" s="284"/>
      <c r="M111" s="60"/>
      <c r="N111" s="121"/>
      <c r="O111" s="121"/>
      <c r="P111" s="121"/>
      <c r="Q111" s="121"/>
      <c r="R111" s="121"/>
      <c r="S111" s="121"/>
      <c r="T111" s="121"/>
      <c r="U111" s="121"/>
      <c r="V111" s="62"/>
    </row>
    <row r="112" spans="1:22" ht="31.5" hidden="1" customHeight="1" outlineLevel="1">
      <c r="A112" s="94"/>
      <c r="B112" s="196" t="s">
        <v>68</v>
      </c>
      <c r="C112" s="197"/>
      <c r="D112" s="197"/>
      <c r="E112" s="198" t="s">
        <v>101</v>
      </c>
      <c r="F112" s="199"/>
      <c r="G112" s="199"/>
      <c r="H112" s="199"/>
      <c r="I112" s="199"/>
      <c r="J112" s="199"/>
      <c r="K112" s="280"/>
      <c r="L112" s="280"/>
      <c r="M112" s="199"/>
      <c r="N112" s="199"/>
      <c r="O112" s="199"/>
      <c r="P112" s="199"/>
      <c r="Q112" s="199"/>
      <c r="R112" s="199"/>
      <c r="S112" s="199"/>
      <c r="T112" s="199"/>
      <c r="U112" s="199"/>
      <c r="V112" s="200"/>
    </row>
    <row r="113" spans="1:22" ht="59.25" hidden="1" customHeight="1" outlineLevel="1" thickBot="1">
      <c r="A113" s="94"/>
      <c r="B113" s="194" t="s">
        <v>69</v>
      </c>
      <c r="C113" s="195"/>
      <c r="D113" s="195"/>
      <c r="E113" s="181" t="s">
        <v>86</v>
      </c>
      <c r="F113" s="182"/>
      <c r="G113" s="182"/>
      <c r="H113" s="182"/>
      <c r="I113" s="182"/>
      <c r="J113" s="182"/>
      <c r="K113" s="182"/>
      <c r="L113" s="182"/>
      <c r="M113" s="182"/>
      <c r="N113" s="182"/>
      <c r="O113" s="182"/>
      <c r="P113" s="182"/>
      <c r="Q113" s="182"/>
      <c r="R113" s="182"/>
      <c r="S113" s="182"/>
      <c r="T113" s="182"/>
      <c r="U113" s="182"/>
      <c r="V113" s="183"/>
    </row>
    <row r="114" spans="1:22" ht="14.25" hidden="1" customHeight="1" collapsed="1">
      <c r="A114" s="94"/>
      <c r="B114" s="124"/>
      <c r="C114" s="125"/>
      <c r="D114" s="125"/>
      <c r="E114" s="126"/>
      <c r="F114" s="120"/>
      <c r="G114" s="120"/>
      <c r="H114" s="120"/>
      <c r="I114" s="120"/>
      <c r="J114" s="120"/>
      <c r="K114" s="120"/>
      <c r="L114" s="120"/>
      <c r="M114" s="120"/>
      <c r="N114" s="120"/>
      <c r="O114" s="120"/>
      <c r="P114" s="120"/>
      <c r="Q114" s="120"/>
      <c r="R114" s="120"/>
      <c r="S114" s="120"/>
      <c r="T114" s="120"/>
      <c r="U114" s="120"/>
      <c r="V114" s="120"/>
    </row>
    <row r="115" spans="1:22" ht="74.25" hidden="1" customHeight="1" outlineLevel="1" thickBot="1">
      <c r="A115" s="94"/>
      <c r="B115" s="202" t="s">
        <v>66</v>
      </c>
      <c r="C115" s="203"/>
      <c r="D115" s="203"/>
      <c r="E115" s="265" t="s">
        <v>122</v>
      </c>
      <c r="F115" s="266"/>
      <c r="G115" s="266"/>
      <c r="H115" s="266"/>
      <c r="I115" s="266"/>
      <c r="J115" s="266"/>
      <c r="K115" s="266"/>
      <c r="L115" s="266"/>
      <c r="M115" s="266"/>
      <c r="N115" s="266"/>
      <c r="O115" s="266"/>
      <c r="P115" s="266"/>
      <c r="Q115" s="266"/>
      <c r="R115" s="266"/>
      <c r="S115" s="266"/>
      <c r="T115" s="266"/>
      <c r="U115" s="266"/>
      <c r="V115" s="267"/>
    </row>
    <row r="116" spans="1:22" ht="46.5" hidden="1" customHeight="1" outlineLevel="1">
      <c r="A116" s="94"/>
      <c r="B116" s="186" t="s">
        <v>81</v>
      </c>
      <c r="C116" s="187"/>
      <c r="D116" s="188"/>
      <c r="E116" s="207" t="s">
        <v>123</v>
      </c>
      <c r="F116" s="208"/>
      <c r="G116" s="208"/>
      <c r="H116" s="208"/>
      <c r="I116" s="208"/>
      <c r="J116" s="208"/>
      <c r="K116" s="208"/>
      <c r="L116" s="208"/>
      <c r="M116" s="208"/>
      <c r="N116" s="208"/>
      <c r="O116" s="208"/>
      <c r="P116" s="208"/>
      <c r="Q116" s="208"/>
      <c r="R116" s="208"/>
      <c r="S116" s="208"/>
      <c r="T116" s="208"/>
      <c r="U116" s="208"/>
      <c r="V116" s="209"/>
    </row>
    <row r="117" spans="1:22" ht="105.75" hidden="1" customHeight="1" outlineLevel="1">
      <c r="A117" s="94"/>
      <c r="B117" s="196" t="s">
        <v>82</v>
      </c>
      <c r="C117" s="197"/>
      <c r="D117" s="197"/>
      <c r="E117" s="198" t="s">
        <v>124</v>
      </c>
      <c r="F117" s="268"/>
      <c r="G117" s="268"/>
      <c r="H117" s="268"/>
      <c r="I117" s="268"/>
      <c r="J117" s="268"/>
      <c r="K117" s="268"/>
      <c r="L117" s="268"/>
      <c r="M117" s="268"/>
      <c r="N117" s="268"/>
      <c r="O117" s="268"/>
      <c r="P117" s="268"/>
      <c r="Q117" s="268"/>
      <c r="R117" s="268"/>
      <c r="S117" s="268"/>
      <c r="T117" s="268"/>
      <c r="U117" s="268"/>
      <c r="V117" s="269"/>
    </row>
    <row r="118" spans="1:22" ht="43.5" hidden="1" customHeight="1" outlineLevel="1">
      <c r="A118" s="94"/>
      <c r="B118" s="228" t="s">
        <v>67</v>
      </c>
      <c r="C118" s="229"/>
      <c r="D118" s="229"/>
      <c r="E118" s="210" t="s">
        <v>85</v>
      </c>
      <c r="F118" s="211"/>
      <c r="G118" s="211"/>
      <c r="H118" s="211"/>
      <c r="I118" s="211"/>
      <c r="J118" s="211"/>
      <c r="K118" s="211"/>
      <c r="L118" s="211"/>
      <c r="M118" s="211"/>
      <c r="N118" s="211"/>
      <c r="O118" s="211"/>
      <c r="P118" s="211"/>
      <c r="Q118" s="211"/>
      <c r="R118" s="211"/>
      <c r="S118" s="211"/>
      <c r="T118" s="211"/>
      <c r="U118" s="211"/>
      <c r="V118" s="212"/>
    </row>
    <row r="119" spans="1:22" ht="17.25" hidden="1" customHeight="1" outlineLevel="1">
      <c r="A119" s="94"/>
      <c r="B119" s="230"/>
      <c r="C119" s="231"/>
      <c r="D119" s="231"/>
      <c r="E119" s="89" t="s">
        <v>87</v>
      </c>
      <c r="F119" s="189" t="s">
        <v>97</v>
      </c>
      <c r="G119" s="189"/>
      <c r="H119" s="189"/>
      <c r="I119" s="189"/>
      <c r="J119" s="189"/>
      <c r="K119" s="189" t="s">
        <v>98</v>
      </c>
      <c r="L119" s="191"/>
      <c r="M119" s="58"/>
      <c r="N119" s="120"/>
      <c r="O119" s="120"/>
      <c r="P119" s="120"/>
      <c r="Q119" s="120"/>
      <c r="R119" s="120"/>
      <c r="S119" s="120"/>
      <c r="T119" s="120"/>
      <c r="U119" s="120"/>
      <c r="V119" s="59"/>
    </row>
    <row r="120" spans="1:22" ht="17.25" hidden="1" customHeight="1" outlineLevel="1">
      <c r="A120" s="94"/>
      <c r="B120" s="230"/>
      <c r="C120" s="231"/>
      <c r="D120" s="231"/>
      <c r="E120" s="90">
        <v>27</v>
      </c>
      <c r="F120" s="190" t="s">
        <v>90</v>
      </c>
      <c r="G120" s="190"/>
      <c r="H120" s="190"/>
      <c r="I120" s="190"/>
      <c r="J120" s="190"/>
      <c r="K120" s="281" t="s">
        <v>113</v>
      </c>
      <c r="L120" s="282"/>
      <c r="M120" s="58"/>
      <c r="N120" s="120"/>
      <c r="O120" s="120"/>
      <c r="P120" s="120"/>
      <c r="Q120" s="120"/>
      <c r="R120" s="120"/>
      <c r="S120" s="120"/>
      <c r="T120" s="120"/>
      <c r="U120" s="120"/>
      <c r="V120" s="59"/>
    </row>
    <row r="121" spans="1:22" ht="17.25" hidden="1" customHeight="1" outlineLevel="1">
      <c r="A121" s="94"/>
      <c r="B121" s="230"/>
      <c r="C121" s="231"/>
      <c r="D121" s="231"/>
      <c r="E121" s="90">
        <v>33</v>
      </c>
      <c r="F121" s="190" t="s">
        <v>91</v>
      </c>
      <c r="G121" s="190"/>
      <c r="H121" s="190"/>
      <c r="I121" s="190"/>
      <c r="J121" s="190"/>
      <c r="K121" s="281" t="s">
        <v>113</v>
      </c>
      <c r="L121" s="282"/>
      <c r="M121" s="58"/>
      <c r="N121" s="120"/>
      <c r="O121" s="120"/>
      <c r="P121" s="120"/>
      <c r="Q121" s="120"/>
      <c r="R121" s="120"/>
      <c r="S121" s="120"/>
      <c r="T121" s="120"/>
      <c r="U121" s="120"/>
      <c r="V121" s="59"/>
    </row>
    <row r="122" spans="1:22" ht="17.25" hidden="1" customHeight="1" outlineLevel="1">
      <c r="A122" s="94"/>
      <c r="B122" s="230"/>
      <c r="C122" s="231"/>
      <c r="D122" s="231"/>
      <c r="E122" s="90">
        <v>35</v>
      </c>
      <c r="F122" s="190" t="s">
        <v>92</v>
      </c>
      <c r="G122" s="190"/>
      <c r="H122" s="190"/>
      <c r="I122" s="190"/>
      <c r="J122" s="190"/>
      <c r="K122" s="281" t="s">
        <v>113</v>
      </c>
      <c r="L122" s="282"/>
      <c r="M122" s="58"/>
      <c r="N122" s="120"/>
      <c r="O122" s="120"/>
      <c r="P122" s="120"/>
      <c r="Q122" s="120"/>
      <c r="R122" s="120"/>
      <c r="S122" s="120"/>
      <c r="T122" s="120"/>
      <c r="U122" s="120"/>
      <c r="V122" s="59"/>
    </row>
    <row r="123" spans="1:22" ht="17.25" hidden="1" customHeight="1" outlineLevel="1">
      <c r="A123" s="94"/>
      <c r="B123" s="230"/>
      <c r="C123" s="231"/>
      <c r="D123" s="231"/>
      <c r="E123" s="90" t="s">
        <v>88</v>
      </c>
      <c r="F123" s="190" t="s">
        <v>93</v>
      </c>
      <c r="G123" s="190"/>
      <c r="H123" s="190"/>
      <c r="I123" s="190"/>
      <c r="J123" s="190"/>
      <c r="K123" s="281" t="s">
        <v>113</v>
      </c>
      <c r="L123" s="282"/>
      <c r="M123" s="58"/>
      <c r="N123" s="120"/>
      <c r="O123" s="120"/>
      <c r="P123" s="120"/>
      <c r="Q123" s="120"/>
      <c r="R123" s="120"/>
      <c r="S123" s="120"/>
      <c r="T123" s="120"/>
      <c r="U123" s="120"/>
      <c r="V123" s="59"/>
    </row>
    <row r="124" spans="1:22" ht="17.25" hidden="1" customHeight="1" outlineLevel="1">
      <c r="A124" s="94"/>
      <c r="B124" s="230"/>
      <c r="C124" s="231"/>
      <c r="D124" s="231"/>
      <c r="E124" s="90">
        <v>36</v>
      </c>
      <c r="F124" s="190" t="s">
        <v>94</v>
      </c>
      <c r="G124" s="190"/>
      <c r="H124" s="190"/>
      <c r="I124" s="190"/>
      <c r="J124" s="190"/>
      <c r="K124" s="281" t="s">
        <v>113</v>
      </c>
      <c r="L124" s="282"/>
      <c r="M124" s="58"/>
      <c r="N124" s="120"/>
      <c r="O124" s="120"/>
      <c r="P124" s="120"/>
      <c r="Q124" s="120"/>
      <c r="R124" s="120"/>
      <c r="S124" s="120"/>
      <c r="T124" s="120"/>
      <c r="U124" s="120"/>
      <c r="V124" s="59"/>
    </row>
    <row r="125" spans="1:22" ht="17.25" hidden="1" customHeight="1" outlineLevel="1">
      <c r="A125" s="94"/>
      <c r="B125" s="230"/>
      <c r="C125" s="231"/>
      <c r="D125" s="231"/>
      <c r="E125" s="90">
        <v>38</v>
      </c>
      <c r="F125" s="190" t="s">
        <v>95</v>
      </c>
      <c r="G125" s="190"/>
      <c r="H125" s="190"/>
      <c r="I125" s="190"/>
      <c r="J125" s="190"/>
      <c r="K125" s="192" t="s">
        <v>100</v>
      </c>
      <c r="L125" s="193"/>
      <c r="M125" s="58"/>
      <c r="N125" s="120"/>
      <c r="O125" s="120"/>
      <c r="P125" s="120"/>
      <c r="Q125" s="120"/>
      <c r="R125" s="120"/>
      <c r="S125" s="120"/>
      <c r="T125" s="120"/>
      <c r="U125" s="120"/>
      <c r="V125" s="59"/>
    </row>
    <row r="126" spans="1:22" ht="17.25" hidden="1" customHeight="1" outlineLevel="1">
      <c r="A126" s="94"/>
      <c r="B126" s="230"/>
      <c r="C126" s="231"/>
      <c r="D126" s="231"/>
      <c r="E126" s="90" t="s">
        <v>89</v>
      </c>
      <c r="F126" s="190" t="s">
        <v>96</v>
      </c>
      <c r="G126" s="190"/>
      <c r="H126" s="190"/>
      <c r="I126" s="190"/>
      <c r="J126" s="190"/>
      <c r="K126" s="281" t="s">
        <v>113</v>
      </c>
      <c r="L126" s="282"/>
      <c r="M126" s="58"/>
      <c r="N126" s="120"/>
      <c r="O126" s="120"/>
      <c r="P126" s="120"/>
      <c r="Q126" s="120"/>
      <c r="R126" s="120"/>
      <c r="S126" s="120"/>
      <c r="T126" s="120"/>
      <c r="U126" s="120"/>
      <c r="V126" s="59"/>
    </row>
    <row r="127" spans="1:22" ht="17.25" hidden="1" customHeight="1" outlineLevel="1">
      <c r="A127" s="94"/>
      <c r="B127" s="232"/>
      <c r="C127" s="233"/>
      <c r="D127" s="233"/>
      <c r="E127" s="91">
        <v>62</v>
      </c>
      <c r="F127" s="201" t="s">
        <v>99</v>
      </c>
      <c r="G127" s="201"/>
      <c r="H127" s="201"/>
      <c r="I127" s="201"/>
      <c r="J127" s="201"/>
      <c r="K127" s="281" t="s">
        <v>113</v>
      </c>
      <c r="L127" s="282"/>
      <c r="M127" s="60"/>
      <c r="N127" s="121"/>
      <c r="O127" s="121"/>
      <c r="P127" s="121"/>
      <c r="Q127" s="121"/>
      <c r="R127" s="121"/>
      <c r="S127" s="121"/>
      <c r="T127" s="121"/>
      <c r="U127" s="121"/>
      <c r="V127" s="62"/>
    </row>
    <row r="128" spans="1:22" ht="31.5" hidden="1" customHeight="1" outlineLevel="1">
      <c r="A128" s="94"/>
      <c r="B128" s="196" t="s">
        <v>68</v>
      </c>
      <c r="C128" s="197"/>
      <c r="D128" s="197"/>
      <c r="E128" s="198" t="s">
        <v>101</v>
      </c>
      <c r="F128" s="199"/>
      <c r="G128" s="199"/>
      <c r="H128" s="199"/>
      <c r="I128" s="199"/>
      <c r="J128" s="199"/>
      <c r="K128" s="199"/>
      <c r="L128" s="199"/>
      <c r="M128" s="199"/>
      <c r="N128" s="199"/>
      <c r="O128" s="199"/>
      <c r="P128" s="199"/>
      <c r="Q128" s="199"/>
      <c r="R128" s="199"/>
      <c r="S128" s="199"/>
      <c r="T128" s="199"/>
      <c r="U128" s="199"/>
      <c r="V128" s="200"/>
    </row>
    <row r="129" spans="1:22" ht="59.25" hidden="1" customHeight="1" outlineLevel="1" thickBot="1">
      <c r="A129" s="94"/>
      <c r="B129" s="194" t="s">
        <v>69</v>
      </c>
      <c r="C129" s="195"/>
      <c r="D129" s="195"/>
      <c r="E129" s="181" t="s">
        <v>86</v>
      </c>
      <c r="F129" s="182"/>
      <c r="G129" s="182"/>
      <c r="H129" s="182"/>
      <c r="I129" s="182"/>
      <c r="J129" s="182"/>
      <c r="K129" s="182"/>
      <c r="L129" s="182"/>
      <c r="M129" s="182"/>
      <c r="N129" s="182"/>
      <c r="O129" s="182"/>
      <c r="P129" s="182"/>
      <c r="Q129" s="182"/>
      <c r="R129" s="182"/>
      <c r="S129" s="182"/>
      <c r="T129" s="182"/>
      <c r="U129" s="182"/>
      <c r="V129" s="183"/>
    </row>
    <row r="130" spans="1:22" ht="14.25" hidden="1" customHeight="1" collapsed="1">
      <c r="A130" s="94"/>
      <c r="B130" s="124"/>
      <c r="C130" s="125"/>
      <c r="D130" s="125"/>
      <c r="E130" s="126"/>
      <c r="F130" s="120"/>
      <c r="G130" s="120"/>
      <c r="H130" s="120"/>
      <c r="I130" s="120"/>
      <c r="J130" s="120"/>
      <c r="K130" s="120"/>
      <c r="L130" s="120"/>
      <c r="M130" s="120"/>
      <c r="N130" s="120"/>
      <c r="O130" s="120"/>
      <c r="P130" s="120"/>
      <c r="Q130" s="120"/>
      <c r="R130" s="120"/>
      <c r="S130" s="120"/>
      <c r="T130" s="120"/>
      <c r="U130" s="120"/>
      <c r="V130" s="120"/>
    </row>
    <row r="131" spans="1:22" ht="74.25" hidden="1" customHeight="1" outlineLevel="1" thickBot="1">
      <c r="A131" s="94"/>
      <c r="B131" s="202" t="s">
        <v>66</v>
      </c>
      <c r="C131" s="203"/>
      <c r="D131" s="203"/>
      <c r="E131" s="265" t="s">
        <v>125</v>
      </c>
      <c r="F131" s="266"/>
      <c r="G131" s="266"/>
      <c r="H131" s="266"/>
      <c r="I131" s="266"/>
      <c r="J131" s="266"/>
      <c r="K131" s="266"/>
      <c r="L131" s="266"/>
      <c r="M131" s="266"/>
      <c r="N131" s="266"/>
      <c r="O131" s="266"/>
      <c r="P131" s="266"/>
      <c r="Q131" s="266"/>
      <c r="R131" s="266"/>
      <c r="S131" s="266"/>
      <c r="T131" s="266"/>
      <c r="U131" s="266"/>
      <c r="V131" s="267"/>
    </row>
    <row r="132" spans="1:22" ht="63.75" hidden="1" customHeight="1" outlineLevel="1">
      <c r="A132" s="94"/>
      <c r="B132" s="186" t="s">
        <v>81</v>
      </c>
      <c r="C132" s="187"/>
      <c r="D132" s="188"/>
      <c r="E132" s="207" t="s">
        <v>126</v>
      </c>
      <c r="F132" s="208"/>
      <c r="G132" s="208"/>
      <c r="H132" s="208"/>
      <c r="I132" s="208"/>
      <c r="J132" s="208"/>
      <c r="K132" s="208"/>
      <c r="L132" s="208"/>
      <c r="M132" s="208"/>
      <c r="N132" s="208"/>
      <c r="O132" s="208"/>
      <c r="P132" s="208"/>
      <c r="Q132" s="208"/>
      <c r="R132" s="208"/>
      <c r="S132" s="208"/>
      <c r="T132" s="208"/>
      <c r="U132" s="208"/>
      <c r="V132" s="209"/>
    </row>
    <row r="133" spans="1:22" ht="105.75" hidden="1" customHeight="1" outlineLevel="1">
      <c r="A133" s="94"/>
      <c r="B133" s="196" t="s">
        <v>82</v>
      </c>
      <c r="C133" s="197"/>
      <c r="D133" s="197"/>
      <c r="E133" s="198" t="s">
        <v>127</v>
      </c>
      <c r="F133" s="268"/>
      <c r="G133" s="268"/>
      <c r="H133" s="268"/>
      <c r="I133" s="268"/>
      <c r="J133" s="268"/>
      <c r="K133" s="268"/>
      <c r="L133" s="268"/>
      <c r="M133" s="268"/>
      <c r="N133" s="268"/>
      <c r="O133" s="268"/>
      <c r="P133" s="268"/>
      <c r="Q133" s="268"/>
      <c r="R133" s="268"/>
      <c r="S133" s="268"/>
      <c r="T133" s="268"/>
      <c r="U133" s="268"/>
      <c r="V133" s="269"/>
    </row>
    <row r="134" spans="1:22" ht="43.5" hidden="1" customHeight="1" outlineLevel="1">
      <c r="A134" s="94"/>
      <c r="B134" s="228" t="s">
        <v>67</v>
      </c>
      <c r="C134" s="229"/>
      <c r="D134" s="229"/>
      <c r="E134" s="210" t="s">
        <v>85</v>
      </c>
      <c r="F134" s="211"/>
      <c r="G134" s="211"/>
      <c r="H134" s="211"/>
      <c r="I134" s="211"/>
      <c r="J134" s="211"/>
      <c r="K134" s="211"/>
      <c r="L134" s="211"/>
      <c r="M134" s="211"/>
      <c r="N134" s="211"/>
      <c r="O134" s="211"/>
      <c r="P134" s="211"/>
      <c r="Q134" s="211"/>
      <c r="R134" s="211"/>
      <c r="S134" s="211"/>
      <c r="T134" s="211"/>
      <c r="U134" s="211"/>
      <c r="V134" s="212"/>
    </row>
    <row r="135" spans="1:22" ht="17.25" hidden="1" customHeight="1" outlineLevel="1">
      <c r="A135" s="94"/>
      <c r="B135" s="230"/>
      <c r="C135" s="231"/>
      <c r="D135" s="231"/>
      <c r="E135" s="89" t="s">
        <v>87</v>
      </c>
      <c r="F135" s="189" t="s">
        <v>97</v>
      </c>
      <c r="G135" s="189"/>
      <c r="H135" s="189"/>
      <c r="I135" s="189"/>
      <c r="J135" s="189"/>
      <c r="K135" s="189" t="s">
        <v>98</v>
      </c>
      <c r="L135" s="191"/>
      <c r="M135" s="58"/>
      <c r="N135" s="120"/>
      <c r="O135" s="120"/>
      <c r="P135" s="120"/>
      <c r="Q135" s="120"/>
      <c r="R135" s="120"/>
      <c r="S135" s="120"/>
      <c r="T135" s="120"/>
      <c r="U135" s="120"/>
      <c r="V135" s="59"/>
    </row>
    <row r="136" spans="1:22" ht="17.25" hidden="1" customHeight="1" outlineLevel="1">
      <c r="A136" s="94"/>
      <c r="B136" s="230"/>
      <c r="C136" s="231"/>
      <c r="D136" s="231"/>
      <c r="E136" s="90">
        <v>27</v>
      </c>
      <c r="F136" s="190" t="s">
        <v>90</v>
      </c>
      <c r="G136" s="190"/>
      <c r="H136" s="190"/>
      <c r="I136" s="190"/>
      <c r="J136" s="190"/>
      <c r="K136" s="281" t="s">
        <v>113</v>
      </c>
      <c r="L136" s="282"/>
      <c r="M136" s="58"/>
      <c r="N136" s="120"/>
      <c r="O136" s="120"/>
      <c r="P136" s="120"/>
      <c r="Q136" s="120"/>
      <c r="R136" s="120"/>
      <c r="S136" s="120"/>
      <c r="T136" s="120"/>
      <c r="U136" s="120"/>
      <c r="V136" s="59"/>
    </row>
    <row r="137" spans="1:22" ht="17.25" hidden="1" customHeight="1" outlineLevel="1">
      <c r="A137" s="94"/>
      <c r="B137" s="230"/>
      <c r="C137" s="231"/>
      <c r="D137" s="231"/>
      <c r="E137" s="90">
        <v>33</v>
      </c>
      <c r="F137" s="190" t="s">
        <v>91</v>
      </c>
      <c r="G137" s="190"/>
      <c r="H137" s="190"/>
      <c r="I137" s="190"/>
      <c r="J137" s="190"/>
      <c r="K137" s="281" t="s">
        <v>113</v>
      </c>
      <c r="L137" s="282"/>
      <c r="M137" s="58"/>
      <c r="N137" s="120"/>
      <c r="O137" s="120"/>
      <c r="P137" s="120"/>
      <c r="Q137" s="120"/>
      <c r="R137" s="120"/>
      <c r="S137" s="120"/>
      <c r="T137" s="120"/>
      <c r="U137" s="120"/>
      <c r="V137" s="59"/>
    </row>
    <row r="138" spans="1:22" ht="17.25" hidden="1" customHeight="1" outlineLevel="1">
      <c r="A138" s="94"/>
      <c r="B138" s="230"/>
      <c r="C138" s="231"/>
      <c r="D138" s="231"/>
      <c r="E138" s="90">
        <v>35</v>
      </c>
      <c r="F138" s="190" t="s">
        <v>92</v>
      </c>
      <c r="G138" s="190"/>
      <c r="H138" s="190"/>
      <c r="I138" s="190"/>
      <c r="J138" s="190"/>
      <c r="K138" s="281" t="s">
        <v>113</v>
      </c>
      <c r="L138" s="282"/>
      <c r="M138" s="58"/>
      <c r="N138" s="120"/>
      <c r="O138" s="120"/>
      <c r="P138" s="120"/>
      <c r="Q138" s="120"/>
      <c r="R138" s="120"/>
      <c r="S138" s="120"/>
      <c r="T138" s="120"/>
      <c r="U138" s="120"/>
      <c r="V138" s="59"/>
    </row>
    <row r="139" spans="1:22" ht="17.25" hidden="1" customHeight="1" outlineLevel="1">
      <c r="A139" s="94"/>
      <c r="B139" s="230"/>
      <c r="C139" s="231"/>
      <c r="D139" s="231"/>
      <c r="E139" s="90" t="s">
        <v>88</v>
      </c>
      <c r="F139" s="190" t="s">
        <v>93</v>
      </c>
      <c r="G139" s="190"/>
      <c r="H139" s="190"/>
      <c r="I139" s="190"/>
      <c r="J139" s="190"/>
      <c r="K139" s="281" t="s">
        <v>113</v>
      </c>
      <c r="L139" s="282"/>
      <c r="M139" s="58"/>
      <c r="N139" s="120"/>
      <c r="O139" s="120"/>
      <c r="P139" s="120"/>
      <c r="Q139" s="120"/>
      <c r="R139" s="120"/>
      <c r="S139" s="120"/>
      <c r="T139" s="120"/>
      <c r="U139" s="120"/>
      <c r="V139" s="59"/>
    </row>
    <row r="140" spans="1:22" ht="17.25" hidden="1" customHeight="1" outlineLevel="1">
      <c r="A140" s="94"/>
      <c r="B140" s="230"/>
      <c r="C140" s="231"/>
      <c r="D140" s="231"/>
      <c r="E140" s="90">
        <v>36</v>
      </c>
      <c r="F140" s="190" t="s">
        <v>94</v>
      </c>
      <c r="G140" s="190"/>
      <c r="H140" s="190"/>
      <c r="I140" s="190"/>
      <c r="J140" s="190"/>
      <c r="K140" s="281" t="s">
        <v>113</v>
      </c>
      <c r="L140" s="282"/>
      <c r="M140" s="58"/>
      <c r="N140" s="120"/>
      <c r="O140" s="120"/>
      <c r="P140" s="120"/>
      <c r="Q140" s="120"/>
      <c r="R140" s="120"/>
      <c r="S140" s="120"/>
      <c r="T140" s="120"/>
      <c r="U140" s="120"/>
      <c r="V140" s="59"/>
    </row>
    <row r="141" spans="1:22" ht="17.25" hidden="1" customHeight="1" outlineLevel="1">
      <c r="A141" s="94"/>
      <c r="B141" s="230"/>
      <c r="C141" s="231"/>
      <c r="D141" s="231"/>
      <c r="E141" s="90">
        <v>38</v>
      </c>
      <c r="F141" s="190" t="s">
        <v>95</v>
      </c>
      <c r="G141" s="190"/>
      <c r="H141" s="190"/>
      <c r="I141" s="190"/>
      <c r="J141" s="190"/>
      <c r="K141" s="281" t="s">
        <v>113</v>
      </c>
      <c r="L141" s="282"/>
      <c r="M141" s="58"/>
      <c r="N141" s="120"/>
      <c r="O141" s="120"/>
      <c r="P141" s="120"/>
      <c r="Q141" s="120"/>
      <c r="R141" s="120"/>
      <c r="S141" s="120"/>
      <c r="T141" s="120"/>
      <c r="U141" s="120"/>
      <c r="V141" s="59"/>
    </row>
    <row r="142" spans="1:22" ht="17.25" hidden="1" customHeight="1" outlineLevel="1">
      <c r="A142" s="94"/>
      <c r="B142" s="230"/>
      <c r="C142" s="231"/>
      <c r="D142" s="231"/>
      <c r="E142" s="90" t="s">
        <v>89</v>
      </c>
      <c r="F142" s="190" t="s">
        <v>96</v>
      </c>
      <c r="G142" s="190"/>
      <c r="H142" s="190"/>
      <c r="I142" s="190"/>
      <c r="J142" s="190"/>
      <c r="K142" s="281" t="s">
        <v>113</v>
      </c>
      <c r="L142" s="282"/>
      <c r="M142" s="58"/>
      <c r="N142" s="120"/>
      <c r="O142" s="120"/>
      <c r="P142" s="120"/>
      <c r="Q142" s="120"/>
      <c r="R142" s="120"/>
      <c r="S142" s="120"/>
      <c r="T142" s="120"/>
      <c r="U142" s="120"/>
      <c r="V142" s="59"/>
    </row>
    <row r="143" spans="1:22" ht="17.25" hidden="1" customHeight="1" outlineLevel="1">
      <c r="A143" s="94"/>
      <c r="B143" s="232"/>
      <c r="C143" s="233"/>
      <c r="D143" s="233"/>
      <c r="E143" s="91">
        <v>62</v>
      </c>
      <c r="F143" s="201" t="s">
        <v>99</v>
      </c>
      <c r="G143" s="201"/>
      <c r="H143" s="201"/>
      <c r="I143" s="201"/>
      <c r="J143" s="201"/>
      <c r="K143" s="192" t="s">
        <v>100</v>
      </c>
      <c r="L143" s="193"/>
      <c r="M143" s="60"/>
      <c r="N143" s="121"/>
      <c r="O143" s="121"/>
      <c r="P143" s="121"/>
      <c r="Q143" s="121"/>
      <c r="R143" s="121"/>
      <c r="S143" s="121"/>
      <c r="T143" s="121"/>
      <c r="U143" s="121"/>
      <c r="V143" s="62"/>
    </row>
    <row r="144" spans="1:22" ht="31.5" hidden="1" customHeight="1" outlineLevel="1">
      <c r="A144" s="94"/>
      <c r="B144" s="196" t="s">
        <v>68</v>
      </c>
      <c r="C144" s="197"/>
      <c r="D144" s="197"/>
      <c r="E144" s="198" t="s">
        <v>101</v>
      </c>
      <c r="F144" s="199"/>
      <c r="G144" s="199"/>
      <c r="H144" s="199"/>
      <c r="I144" s="199"/>
      <c r="J144" s="199"/>
      <c r="K144" s="199"/>
      <c r="L144" s="199"/>
      <c r="M144" s="199"/>
      <c r="N144" s="199"/>
      <c r="O144" s="199"/>
      <c r="P144" s="199"/>
      <c r="Q144" s="199"/>
      <c r="R144" s="199"/>
      <c r="S144" s="199"/>
      <c r="T144" s="199"/>
      <c r="U144" s="199"/>
      <c r="V144" s="200"/>
    </row>
    <row r="145" spans="1:22" ht="59.25" hidden="1" customHeight="1" outlineLevel="1" thickBot="1">
      <c r="A145" s="94"/>
      <c r="B145" s="194" t="s">
        <v>69</v>
      </c>
      <c r="C145" s="195"/>
      <c r="D145" s="195"/>
      <c r="E145" s="181" t="s">
        <v>86</v>
      </c>
      <c r="F145" s="182"/>
      <c r="G145" s="182"/>
      <c r="H145" s="182"/>
      <c r="I145" s="182"/>
      <c r="J145" s="182"/>
      <c r="K145" s="182"/>
      <c r="L145" s="182"/>
      <c r="M145" s="182"/>
      <c r="N145" s="182"/>
      <c r="O145" s="182"/>
      <c r="P145" s="182"/>
      <c r="Q145" s="182"/>
      <c r="R145" s="182"/>
      <c r="S145" s="182"/>
      <c r="T145" s="182"/>
      <c r="U145" s="182"/>
      <c r="V145" s="183"/>
    </row>
    <row r="146" spans="1:22" ht="14.25" hidden="1" customHeight="1" collapsed="1">
      <c r="A146" s="94"/>
      <c r="B146" s="124"/>
      <c r="C146" s="125"/>
      <c r="D146" s="125"/>
      <c r="E146" s="126"/>
      <c r="F146" s="120"/>
      <c r="G146" s="120"/>
      <c r="H146" s="120"/>
      <c r="I146" s="120"/>
      <c r="J146" s="120"/>
      <c r="K146" s="120"/>
      <c r="L146" s="120"/>
      <c r="M146" s="120"/>
      <c r="N146" s="120"/>
      <c r="O146" s="120"/>
      <c r="P146" s="120"/>
      <c r="Q146" s="120"/>
      <c r="R146" s="120"/>
      <c r="S146" s="120"/>
      <c r="T146" s="120"/>
      <c r="U146" s="120"/>
      <c r="V146" s="120"/>
    </row>
    <row r="147" spans="1:22" ht="74.25" hidden="1" customHeight="1" outlineLevel="1" thickBot="1">
      <c r="A147" s="94"/>
      <c r="B147" s="202" t="s">
        <v>66</v>
      </c>
      <c r="C147" s="203"/>
      <c r="D147" s="203"/>
      <c r="E147" s="265" t="s">
        <v>128</v>
      </c>
      <c r="F147" s="266"/>
      <c r="G147" s="266"/>
      <c r="H147" s="266"/>
      <c r="I147" s="266"/>
      <c r="J147" s="266"/>
      <c r="K147" s="266"/>
      <c r="L147" s="266"/>
      <c r="M147" s="266"/>
      <c r="N147" s="266"/>
      <c r="O147" s="266"/>
      <c r="P147" s="266"/>
      <c r="Q147" s="266"/>
      <c r="R147" s="266"/>
      <c r="S147" s="266"/>
      <c r="T147" s="266"/>
      <c r="U147" s="266"/>
      <c r="V147" s="267"/>
    </row>
    <row r="148" spans="1:22" ht="63.75" hidden="1" customHeight="1" outlineLevel="1">
      <c r="A148" s="94"/>
      <c r="B148" s="186" t="s">
        <v>81</v>
      </c>
      <c r="C148" s="187"/>
      <c r="D148" s="188"/>
      <c r="E148" s="207" t="s">
        <v>129</v>
      </c>
      <c r="F148" s="208"/>
      <c r="G148" s="208"/>
      <c r="H148" s="208"/>
      <c r="I148" s="208"/>
      <c r="J148" s="208"/>
      <c r="K148" s="208"/>
      <c r="L148" s="208"/>
      <c r="M148" s="208"/>
      <c r="N148" s="208"/>
      <c r="O148" s="208"/>
      <c r="P148" s="208"/>
      <c r="Q148" s="208"/>
      <c r="R148" s="208"/>
      <c r="S148" s="208"/>
      <c r="T148" s="208"/>
      <c r="U148" s="208"/>
      <c r="V148" s="209"/>
    </row>
    <row r="149" spans="1:22" ht="105.75" hidden="1" customHeight="1" outlineLevel="1">
      <c r="A149" s="94"/>
      <c r="B149" s="196" t="s">
        <v>82</v>
      </c>
      <c r="C149" s="197"/>
      <c r="D149" s="197"/>
      <c r="E149" s="198" t="s">
        <v>130</v>
      </c>
      <c r="F149" s="268"/>
      <c r="G149" s="268"/>
      <c r="H149" s="268"/>
      <c r="I149" s="268"/>
      <c r="J149" s="268"/>
      <c r="K149" s="268"/>
      <c r="L149" s="268"/>
      <c r="M149" s="268"/>
      <c r="N149" s="268"/>
      <c r="O149" s="268"/>
      <c r="P149" s="268"/>
      <c r="Q149" s="268"/>
      <c r="R149" s="268"/>
      <c r="S149" s="268"/>
      <c r="T149" s="268"/>
      <c r="U149" s="268"/>
      <c r="V149" s="269"/>
    </row>
    <row r="150" spans="1:22" ht="43.5" hidden="1" customHeight="1" outlineLevel="1">
      <c r="A150" s="94"/>
      <c r="B150" s="228" t="s">
        <v>67</v>
      </c>
      <c r="C150" s="229"/>
      <c r="D150" s="229"/>
      <c r="E150" s="210" t="s">
        <v>85</v>
      </c>
      <c r="F150" s="211"/>
      <c r="G150" s="211"/>
      <c r="H150" s="211"/>
      <c r="I150" s="211"/>
      <c r="J150" s="211"/>
      <c r="K150" s="211"/>
      <c r="L150" s="211"/>
      <c r="M150" s="211"/>
      <c r="N150" s="211"/>
      <c r="O150" s="211"/>
      <c r="P150" s="211"/>
      <c r="Q150" s="211"/>
      <c r="R150" s="211"/>
      <c r="S150" s="211"/>
      <c r="T150" s="211"/>
      <c r="U150" s="211"/>
      <c r="V150" s="212"/>
    </row>
    <row r="151" spans="1:22" ht="17.25" hidden="1" customHeight="1" outlineLevel="1">
      <c r="A151" s="94"/>
      <c r="B151" s="230"/>
      <c r="C151" s="231"/>
      <c r="D151" s="231"/>
      <c r="E151" s="89" t="s">
        <v>87</v>
      </c>
      <c r="F151" s="189" t="s">
        <v>97</v>
      </c>
      <c r="G151" s="189"/>
      <c r="H151" s="189"/>
      <c r="I151" s="189"/>
      <c r="J151" s="189"/>
      <c r="K151" s="189" t="s">
        <v>98</v>
      </c>
      <c r="L151" s="191"/>
      <c r="M151" s="58"/>
      <c r="N151" s="120"/>
      <c r="O151" s="120"/>
      <c r="P151" s="120"/>
      <c r="Q151" s="120"/>
      <c r="R151" s="120"/>
      <c r="S151" s="120"/>
      <c r="T151" s="120"/>
      <c r="U151" s="120"/>
      <c r="V151" s="59"/>
    </row>
    <row r="152" spans="1:22" ht="17.25" hidden="1" customHeight="1" outlineLevel="1">
      <c r="A152" s="94"/>
      <c r="B152" s="230"/>
      <c r="C152" s="231"/>
      <c r="D152" s="231"/>
      <c r="E152" s="90">
        <v>27</v>
      </c>
      <c r="F152" s="190" t="s">
        <v>90</v>
      </c>
      <c r="G152" s="190"/>
      <c r="H152" s="190"/>
      <c r="I152" s="190"/>
      <c r="J152" s="190"/>
      <c r="K152" s="285" t="s">
        <v>113</v>
      </c>
      <c r="L152" s="286"/>
      <c r="M152" s="58"/>
      <c r="N152" s="120"/>
      <c r="O152" s="120"/>
      <c r="P152" s="120"/>
      <c r="Q152" s="120"/>
      <c r="R152" s="120"/>
      <c r="S152" s="120"/>
      <c r="T152" s="120"/>
      <c r="U152" s="120"/>
      <c r="V152" s="59"/>
    </row>
    <row r="153" spans="1:22" ht="17.25" hidden="1" customHeight="1" outlineLevel="1">
      <c r="A153" s="94"/>
      <c r="B153" s="230"/>
      <c r="C153" s="231"/>
      <c r="D153" s="231"/>
      <c r="E153" s="90">
        <v>33</v>
      </c>
      <c r="F153" s="190" t="s">
        <v>91</v>
      </c>
      <c r="G153" s="190"/>
      <c r="H153" s="190"/>
      <c r="I153" s="190"/>
      <c r="J153" s="190"/>
      <c r="K153" s="285" t="s">
        <v>113</v>
      </c>
      <c r="L153" s="286"/>
      <c r="M153" s="58"/>
      <c r="N153" s="120"/>
      <c r="O153" s="120"/>
      <c r="P153" s="120"/>
      <c r="Q153" s="120"/>
      <c r="R153" s="120"/>
      <c r="S153" s="120"/>
      <c r="T153" s="120"/>
      <c r="U153" s="120"/>
      <c r="V153" s="59"/>
    </row>
    <row r="154" spans="1:22" ht="17.25" hidden="1" customHeight="1" outlineLevel="1">
      <c r="A154" s="94"/>
      <c r="B154" s="230"/>
      <c r="C154" s="231"/>
      <c r="D154" s="231"/>
      <c r="E154" s="90">
        <v>35</v>
      </c>
      <c r="F154" s="190" t="s">
        <v>92</v>
      </c>
      <c r="G154" s="190"/>
      <c r="H154" s="190"/>
      <c r="I154" s="190"/>
      <c r="J154" s="190"/>
      <c r="K154" s="285" t="s">
        <v>113</v>
      </c>
      <c r="L154" s="286"/>
      <c r="M154" s="58"/>
      <c r="N154" s="120"/>
      <c r="O154" s="120"/>
      <c r="P154" s="120"/>
      <c r="Q154" s="120"/>
      <c r="R154" s="120"/>
      <c r="S154" s="120"/>
      <c r="T154" s="120"/>
      <c r="U154" s="120"/>
      <c r="V154" s="59"/>
    </row>
    <row r="155" spans="1:22" ht="17.25" hidden="1" customHeight="1" outlineLevel="1">
      <c r="A155" s="94"/>
      <c r="B155" s="230"/>
      <c r="C155" s="231"/>
      <c r="D155" s="231"/>
      <c r="E155" s="90" t="s">
        <v>88</v>
      </c>
      <c r="F155" s="190" t="s">
        <v>93</v>
      </c>
      <c r="G155" s="190"/>
      <c r="H155" s="190"/>
      <c r="I155" s="190"/>
      <c r="J155" s="190"/>
      <c r="K155" s="285" t="s">
        <v>113</v>
      </c>
      <c r="L155" s="286"/>
      <c r="M155" s="58" t="s">
        <v>131</v>
      </c>
      <c r="N155" s="120"/>
      <c r="O155" s="120"/>
      <c r="P155" s="120"/>
      <c r="Q155" s="120"/>
      <c r="R155" s="120"/>
      <c r="S155" s="120"/>
      <c r="T155" s="120"/>
      <c r="U155" s="120"/>
      <c r="V155" s="59"/>
    </row>
    <row r="156" spans="1:22" ht="17.25" hidden="1" customHeight="1" outlineLevel="1">
      <c r="A156" s="94"/>
      <c r="B156" s="230"/>
      <c r="C156" s="231"/>
      <c r="D156" s="231"/>
      <c r="E156" s="90">
        <v>36</v>
      </c>
      <c r="F156" s="190" t="s">
        <v>94</v>
      </c>
      <c r="G156" s="190"/>
      <c r="H156" s="190"/>
      <c r="I156" s="190"/>
      <c r="J156" s="190"/>
      <c r="K156" s="285" t="s">
        <v>113</v>
      </c>
      <c r="L156" s="286"/>
      <c r="M156" s="58"/>
      <c r="N156" s="120"/>
      <c r="O156" s="120"/>
      <c r="P156" s="120"/>
      <c r="Q156" s="120"/>
      <c r="R156" s="120"/>
      <c r="S156" s="120"/>
      <c r="T156" s="120"/>
      <c r="U156" s="120"/>
      <c r="V156" s="59"/>
    </row>
    <row r="157" spans="1:22" ht="17.25" hidden="1" customHeight="1" outlineLevel="1">
      <c r="A157" s="94"/>
      <c r="B157" s="230"/>
      <c r="C157" s="231"/>
      <c r="D157" s="231"/>
      <c r="E157" s="90">
        <v>38</v>
      </c>
      <c r="F157" s="190" t="s">
        <v>95</v>
      </c>
      <c r="G157" s="190"/>
      <c r="H157" s="190"/>
      <c r="I157" s="190"/>
      <c r="J157" s="190"/>
      <c r="K157" s="285" t="s">
        <v>113</v>
      </c>
      <c r="L157" s="286"/>
      <c r="M157" s="58"/>
      <c r="N157" s="120"/>
      <c r="O157" s="120"/>
      <c r="P157" s="120"/>
      <c r="Q157" s="120"/>
      <c r="R157" s="120"/>
      <c r="S157" s="120"/>
      <c r="T157" s="120"/>
      <c r="U157" s="120"/>
      <c r="V157" s="59"/>
    </row>
    <row r="158" spans="1:22" ht="17.25" hidden="1" customHeight="1" outlineLevel="1">
      <c r="A158" s="94"/>
      <c r="B158" s="230"/>
      <c r="C158" s="231"/>
      <c r="D158" s="231"/>
      <c r="E158" s="90" t="s">
        <v>89</v>
      </c>
      <c r="F158" s="190" t="s">
        <v>96</v>
      </c>
      <c r="G158" s="190"/>
      <c r="H158" s="190"/>
      <c r="I158" s="190"/>
      <c r="J158" s="190"/>
      <c r="K158" s="285" t="s">
        <v>113</v>
      </c>
      <c r="L158" s="286"/>
      <c r="M158" s="58"/>
      <c r="N158" s="120"/>
      <c r="O158" s="120"/>
      <c r="P158" s="120"/>
      <c r="Q158" s="120"/>
      <c r="R158" s="120"/>
      <c r="S158" s="120"/>
      <c r="T158" s="120"/>
      <c r="U158" s="120"/>
      <c r="V158" s="59"/>
    </row>
    <row r="159" spans="1:22" ht="17.25" hidden="1" customHeight="1" outlineLevel="1">
      <c r="A159" s="94"/>
      <c r="B159" s="232"/>
      <c r="C159" s="233"/>
      <c r="D159" s="233"/>
      <c r="E159" s="91">
        <v>62</v>
      </c>
      <c r="F159" s="201" t="s">
        <v>99</v>
      </c>
      <c r="G159" s="201"/>
      <c r="H159" s="201"/>
      <c r="I159" s="201"/>
      <c r="J159" s="201"/>
      <c r="K159" s="287" t="s">
        <v>113</v>
      </c>
      <c r="L159" s="288"/>
      <c r="M159" s="60"/>
      <c r="N159" s="121"/>
      <c r="O159" s="121"/>
      <c r="P159" s="121"/>
      <c r="Q159" s="121"/>
      <c r="R159" s="121"/>
      <c r="S159" s="121"/>
      <c r="T159" s="121"/>
      <c r="U159" s="121"/>
      <c r="V159" s="62"/>
    </row>
    <row r="160" spans="1:22" ht="31.5" hidden="1" customHeight="1" outlineLevel="1">
      <c r="A160" s="94"/>
      <c r="B160" s="196" t="s">
        <v>68</v>
      </c>
      <c r="C160" s="197"/>
      <c r="D160" s="197"/>
      <c r="E160" s="198" t="s">
        <v>101</v>
      </c>
      <c r="F160" s="199"/>
      <c r="G160" s="199"/>
      <c r="H160" s="199"/>
      <c r="I160" s="199"/>
      <c r="J160" s="199"/>
      <c r="K160" s="280"/>
      <c r="L160" s="280"/>
      <c r="M160" s="199"/>
      <c r="N160" s="199"/>
      <c r="O160" s="199"/>
      <c r="P160" s="199"/>
      <c r="Q160" s="199"/>
      <c r="R160" s="199"/>
      <c r="S160" s="199"/>
      <c r="T160" s="199"/>
      <c r="U160" s="199"/>
      <c r="V160" s="200"/>
    </row>
    <row r="161" spans="1:22" ht="59.25" hidden="1" customHeight="1" outlineLevel="1" thickBot="1">
      <c r="A161" s="94"/>
      <c r="B161" s="194" t="s">
        <v>69</v>
      </c>
      <c r="C161" s="195"/>
      <c r="D161" s="195"/>
      <c r="E161" s="181" t="s">
        <v>86</v>
      </c>
      <c r="F161" s="182"/>
      <c r="G161" s="182"/>
      <c r="H161" s="182"/>
      <c r="I161" s="182"/>
      <c r="J161" s="182"/>
      <c r="K161" s="182"/>
      <c r="L161" s="182"/>
      <c r="M161" s="182"/>
      <c r="N161" s="182"/>
      <c r="O161" s="182"/>
      <c r="P161" s="182"/>
      <c r="Q161" s="182"/>
      <c r="R161" s="182"/>
      <c r="S161" s="182"/>
      <c r="T161" s="182"/>
      <c r="U161" s="182"/>
      <c r="V161" s="183"/>
    </row>
    <row r="162" spans="1:22" ht="14.25" hidden="1" customHeight="1" collapsed="1">
      <c r="A162" s="94"/>
      <c r="B162" s="124"/>
      <c r="C162" s="125"/>
      <c r="D162" s="125"/>
      <c r="E162" s="126"/>
      <c r="F162" s="120"/>
      <c r="G162" s="120"/>
      <c r="H162" s="120"/>
      <c r="I162" s="120"/>
      <c r="J162" s="120"/>
      <c r="K162" s="120"/>
      <c r="L162" s="120"/>
      <c r="M162" s="120"/>
      <c r="N162" s="120"/>
      <c r="O162" s="120"/>
      <c r="P162" s="120"/>
      <c r="Q162" s="120"/>
      <c r="R162" s="120"/>
      <c r="S162" s="120"/>
      <c r="T162" s="120"/>
      <c r="U162" s="120"/>
      <c r="V162" s="120"/>
    </row>
    <row r="163" spans="1:22" ht="74.25" hidden="1" customHeight="1" outlineLevel="1" thickBot="1">
      <c r="A163" s="94"/>
      <c r="B163" s="202" t="s">
        <v>66</v>
      </c>
      <c r="C163" s="203"/>
      <c r="D163" s="203"/>
      <c r="E163" s="265" t="s">
        <v>132</v>
      </c>
      <c r="F163" s="266"/>
      <c r="G163" s="266"/>
      <c r="H163" s="266"/>
      <c r="I163" s="266"/>
      <c r="J163" s="266"/>
      <c r="K163" s="266"/>
      <c r="L163" s="266"/>
      <c r="M163" s="266"/>
      <c r="N163" s="266"/>
      <c r="O163" s="266"/>
      <c r="P163" s="266"/>
      <c r="Q163" s="266"/>
      <c r="R163" s="266"/>
      <c r="S163" s="266"/>
      <c r="T163" s="266"/>
      <c r="U163" s="266"/>
      <c r="V163" s="267"/>
    </row>
    <row r="164" spans="1:22" ht="63.75" hidden="1" customHeight="1" outlineLevel="1">
      <c r="A164" s="94"/>
      <c r="B164" s="186" t="s">
        <v>81</v>
      </c>
      <c r="C164" s="187"/>
      <c r="D164" s="188"/>
      <c r="E164" s="207" t="s">
        <v>133</v>
      </c>
      <c r="F164" s="208"/>
      <c r="G164" s="208"/>
      <c r="H164" s="208"/>
      <c r="I164" s="208"/>
      <c r="J164" s="208"/>
      <c r="K164" s="208"/>
      <c r="L164" s="208"/>
      <c r="M164" s="208"/>
      <c r="N164" s="208"/>
      <c r="O164" s="208"/>
      <c r="P164" s="208"/>
      <c r="Q164" s="208"/>
      <c r="R164" s="208"/>
      <c r="S164" s="208"/>
      <c r="T164" s="208"/>
      <c r="U164" s="208"/>
      <c r="V164" s="209"/>
    </row>
    <row r="165" spans="1:22" ht="105.75" hidden="1" customHeight="1" outlineLevel="1">
      <c r="A165" s="94"/>
      <c r="B165" s="196" t="s">
        <v>82</v>
      </c>
      <c r="C165" s="197"/>
      <c r="D165" s="197"/>
      <c r="E165" s="198" t="s">
        <v>134</v>
      </c>
      <c r="F165" s="268"/>
      <c r="G165" s="268"/>
      <c r="H165" s="268"/>
      <c r="I165" s="268"/>
      <c r="J165" s="268"/>
      <c r="K165" s="268"/>
      <c r="L165" s="268"/>
      <c r="M165" s="268"/>
      <c r="N165" s="268"/>
      <c r="O165" s="268"/>
      <c r="P165" s="268"/>
      <c r="Q165" s="268"/>
      <c r="R165" s="268"/>
      <c r="S165" s="268"/>
      <c r="T165" s="268"/>
      <c r="U165" s="268"/>
      <c r="V165" s="269"/>
    </row>
    <row r="166" spans="1:22" ht="43.5" hidden="1" customHeight="1" outlineLevel="1">
      <c r="A166" s="94"/>
      <c r="B166" s="228" t="s">
        <v>67</v>
      </c>
      <c r="C166" s="229"/>
      <c r="D166" s="229"/>
      <c r="E166" s="210" t="s">
        <v>85</v>
      </c>
      <c r="F166" s="211"/>
      <c r="G166" s="211"/>
      <c r="H166" s="211"/>
      <c r="I166" s="211"/>
      <c r="J166" s="211"/>
      <c r="K166" s="211"/>
      <c r="L166" s="211"/>
      <c r="M166" s="211"/>
      <c r="N166" s="211"/>
      <c r="O166" s="211"/>
      <c r="P166" s="211"/>
      <c r="Q166" s="211"/>
      <c r="R166" s="211"/>
      <c r="S166" s="211"/>
      <c r="T166" s="211"/>
      <c r="U166" s="211"/>
      <c r="V166" s="212"/>
    </row>
    <row r="167" spans="1:22" ht="17.25" hidden="1" customHeight="1" outlineLevel="1">
      <c r="A167" s="94"/>
      <c r="B167" s="230"/>
      <c r="C167" s="231"/>
      <c r="D167" s="231"/>
      <c r="E167" s="89" t="s">
        <v>87</v>
      </c>
      <c r="F167" s="189" t="s">
        <v>97</v>
      </c>
      <c r="G167" s="189"/>
      <c r="H167" s="189"/>
      <c r="I167" s="189"/>
      <c r="J167" s="189"/>
      <c r="K167" s="189" t="s">
        <v>98</v>
      </c>
      <c r="L167" s="191"/>
      <c r="M167" s="58"/>
      <c r="N167" s="120"/>
      <c r="O167" s="120"/>
      <c r="P167" s="120"/>
      <c r="Q167" s="120"/>
      <c r="R167" s="120"/>
      <c r="S167" s="120"/>
      <c r="T167" s="120"/>
      <c r="U167" s="120"/>
      <c r="V167" s="59"/>
    </row>
    <row r="168" spans="1:22" ht="17.25" hidden="1" customHeight="1" outlineLevel="1">
      <c r="A168" s="94"/>
      <c r="B168" s="230"/>
      <c r="C168" s="231"/>
      <c r="D168" s="231"/>
      <c r="E168" s="90">
        <v>27</v>
      </c>
      <c r="F168" s="190" t="s">
        <v>90</v>
      </c>
      <c r="G168" s="190"/>
      <c r="H168" s="190"/>
      <c r="I168" s="190"/>
      <c r="J168" s="190"/>
      <c r="K168" s="275" t="s">
        <v>114</v>
      </c>
      <c r="L168" s="276"/>
      <c r="M168" s="58"/>
      <c r="N168" s="120"/>
      <c r="O168" s="120"/>
      <c r="P168" s="120"/>
      <c r="Q168" s="120"/>
      <c r="R168" s="120"/>
      <c r="S168" s="120"/>
      <c r="T168" s="120"/>
      <c r="U168" s="120"/>
      <c r="V168" s="59"/>
    </row>
    <row r="169" spans="1:22" ht="17.25" hidden="1" customHeight="1" outlineLevel="1">
      <c r="A169" s="94"/>
      <c r="B169" s="230"/>
      <c r="C169" s="231"/>
      <c r="D169" s="231"/>
      <c r="E169" s="90">
        <v>33</v>
      </c>
      <c r="F169" s="190" t="s">
        <v>91</v>
      </c>
      <c r="G169" s="190"/>
      <c r="H169" s="190"/>
      <c r="I169" s="190"/>
      <c r="J169" s="190"/>
      <c r="K169" s="275" t="s">
        <v>114</v>
      </c>
      <c r="L169" s="276"/>
      <c r="M169" s="58"/>
      <c r="N169" s="120"/>
      <c r="O169" s="120"/>
      <c r="P169" s="120"/>
      <c r="Q169" s="120"/>
      <c r="R169" s="120"/>
      <c r="S169" s="120"/>
      <c r="T169" s="120"/>
      <c r="U169" s="120"/>
      <c r="V169" s="59"/>
    </row>
    <row r="170" spans="1:22" ht="17.25" hidden="1" customHeight="1" outlineLevel="1">
      <c r="A170" s="94"/>
      <c r="B170" s="230"/>
      <c r="C170" s="231"/>
      <c r="D170" s="231"/>
      <c r="E170" s="90">
        <v>35</v>
      </c>
      <c r="F170" s="190" t="s">
        <v>92</v>
      </c>
      <c r="G170" s="190"/>
      <c r="H170" s="190"/>
      <c r="I170" s="190"/>
      <c r="J170" s="190"/>
      <c r="K170" s="192" t="s">
        <v>100</v>
      </c>
      <c r="L170" s="193"/>
      <c r="M170" s="58"/>
      <c r="N170" s="120"/>
      <c r="O170" s="120"/>
      <c r="P170" s="120"/>
      <c r="Q170" s="120"/>
      <c r="R170" s="120"/>
      <c r="S170" s="120"/>
      <c r="T170" s="120"/>
      <c r="U170" s="120"/>
      <c r="V170" s="59"/>
    </row>
    <row r="171" spans="1:22" ht="17.25" hidden="1" customHeight="1" outlineLevel="1">
      <c r="A171" s="94"/>
      <c r="B171" s="230"/>
      <c r="C171" s="231"/>
      <c r="D171" s="231"/>
      <c r="E171" s="90" t="s">
        <v>88</v>
      </c>
      <c r="F171" s="190" t="s">
        <v>93</v>
      </c>
      <c r="G171" s="190"/>
      <c r="H171" s="190"/>
      <c r="I171" s="190"/>
      <c r="J171" s="190"/>
      <c r="K171" s="192" t="s">
        <v>100</v>
      </c>
      <c r="L171" s="193"/>
      <c r="M171" s="58"/>
      <c r="N171" s="120"/>
      <c r="O171" s="120"/>
      <c r="P171" s="120"/>
      <c r="Q171" s="120"/>
      <c r="R171" s="120"/>
      <c r="S171" s="120"/>
      <c r="T171" s="120"/>
      <c r="U171" s="120"/>
      <c r="V171" s="59"/>
    </row>
    <row r="172" spans="1:22" ht="17.25" hidden="1" customHeight="1" outlineLevel="1">
      <c r="A172" s="94"/>
      <c r="B172" s="230"/>
      <c r="C172" s="231"/>
      <c r="D172" s="231"/>
      <c r="E172" s="90">
        <v>36</v>
      </c>
      <c r="F172" s="190" t="s">
        <v>94</v>
      </c>
      <c r="G172" s="190"/>
      <c r="H172" s="190"/>
      <c r="I172" s="190"/>
      <c r="J172" s="190"/>
      <c r="K172" s="275" t="s">
        <v>114</v>
      </c>
      <c r="L172" s="276"/>
      <c r="M172" s="58"/>
      <c r="N172" s="120"/>
      <c r="O172" s="120"/>
      <c r="P172" s="120"/>
      <c r="Q172" s="120"/>
      <c r="R172" s="120"/>
      <c r="S172" s="120"/>
      <c r="T172" s="120"/>
      <c r="U172" s="120"/>
      <c r="V172" s="59"/>
    </row>
    <row r="173" spans="1:22" ht="17.25" hidden="1" customHeight="1" outlineLevel="1">
      <c r="A173" s="94"/>
      <c r="B173" s="230"/>
      <c r="C173" s="231"/>
      <c r="D173" s="231"/>
      <c r="E173" s="90">
        <v>38</v>
      </c>
      <c r="F173" s="190" t="s">
        <v>95</v>
      </c>
      <c r="G173" s="190"/>
      <c r="H173" s="190"/>
      <c r="I173" s="190"/>
      <c r="J173" s="190"/>
      <c r="K173" s="192" t="s">
        <v>100</v>
      </c>
      <c r="L173" s="193"/>
      <c r="M173" s="58"/>
      <c r="N173" s="120"/>
      <c r="O173" s="120"/>
      <c r="P173" s="120"/>
      <c r="Q173" s="120"/>
      <c r="R173" s="120"/>
      <c r="S173" s="120"/>
      <c r="T173" s="120"/>
      <c r="U173" s="120"/>
      <c r="V173" s="59"/>
    </row>
    <row r="174" spans="1:22" ht="17.25" hidden="1" customHeight="1" outlineLevel="1">
      <c r="A174" s="94"/>
      <c r="B174" s="230"/>
      <c r="C174" s="231"/>
      <c r="D174" s="231"/>
      <c r="E174" s="90" t="s">
        <v>89</v>
      </c>
      <c r="F174" s="190" t="s">
        <v>96</v>
      </c>
      <c r="G174" s="190"/>
      <c r="H174" s="190"/>
      <c r="I174" s="190"/>
      <c r="J174" s="190"/>
      <c r="K174" s="192" t="s">
        <v>100</v>
      </c>
      <c r="L174" s="193"/>
      <c r="M174" s="58"/>
      <c r="N174" s="120"/>
      <c r="O174" s="120"/>
      <c r="P174" s="120"/>
      <c r="Q174" s="120"/>
      <c r="R174" s="120"/>
      <c r="S174" s="120"/>
      <c r="T174" s="120"/>
      <c r="U174" s="120"/>
      <c r="V174" s="59"/>
    </row>
    <row r="175" spans="1:22" ht="17.25" hidden="1" customHeight="1" outlineLevel="1">
      <c r="A175" s="94"/>
      <c r="B175" s="232"/>
      <c r="C175" s="233"/>
      <c r="D175" s="233"/>
      <c r="E175" s="91">
        <v>62</v>
      </c>
      <c r="F175" s="201" t="s">
        <v>99</v>
      </c>
      <c r="G175" s="201"/>
      <c r="H175" s="201"/>
      <c r="I175" s="201"/>
      <c r="J175" s="201"/>
      <c r="K175" s="192" t="s">
        <v>100</v>
      </c>
      <c r="L175" s="193"/>
      <c r="M175" s="60"/>
      <c r="N175" s="121"/>
      <c r="O175" s="121"/>
      <c r="P175" s="121"/>
      <c r="Q175" s="121"/>
      <c r="R175" s="121"/>
      <c r="S175" s="121"/>
      <c r="T175" s="121"/>
      <c r="U175" s="121"/>
      <c r="V175" s="62"/>
    </row>
    <row r="176" spans="1:22" ht="31.5" hidden="1" customHeight="1" outlineLevel="1">
      <c r="A176" s="94"/>
      <c r="B176" s="196" t="s">
        <v>68</v>
      </c>
      <c r="C176" s="197"/>
      <c r="D176" s="197"/>
      <c r="E176" s="198" t="s">
        <v>101</v>
      </c>
      <c r="F176" s="199"/>
      <c r="G176" s="199"/>
      <c r="H176" s="199"/>
      <c r="I176" s="199"/>
      <c r="J176" s="199"/>
      <c r="K176" s="199"/>
      <c r="L176" s="199"/>
      <c r="M176" s="199"/>
      <c r="N176" s="199"/>
      <c r="O176" s="199"/>
      <c r="P176" s="199"/>
      <c r="Q176" s="199"/>
      <c r="R176" s="199"/>
      <c r="S176" s="199"/>
      <c r="T176" s="199"/>
      <c r="U176" s="199"/>
      <c r="V176" s="200"/>
    </row>
    <row r="177" spans="1:22" ht="59.25" hidden="1" customHeight="1" outlineLevel="1" thickBot="1">
      <c r="A177" s="94"/>
      <c r="B177" s="194" t="s">
        <v>69</v>
      </c>
      <c r="C177" s="195"/>
      <c r="D177" s="195"/>
      <c r="E177" s="181" t="s">
        <v>86</v>
      </c>
      <c r="F177" s="182"/>
      <c r="G177" s="182"/>
      <c r="H177" s="182"/>
      <c r="I177" s="182"/>
      <c r="J177" s="182"/>
      <c r="K177" s="182"/>
      <c r="L177" s="182"/>
      <c r="M177" s="182"/>
      <c r="N177" s="182"/>
      <c r="O177" s="182"/>
      <c r="P177" s="182"/>
      <c r="Q177" s="182"/>
      <c r="R177" s="182"/>
      <c r="S177" s="182"/>
      <c r="T177" s="182"/>
      <c r="U177" s="182"/>
      <c r="V177" s="183"/>
    </row>
    <row r="178" spans="1:22" ht="14.25" hidden="1" customHeight="1" collapsed="1">
      <c r="A178" s="94"/>
      <c r="B178" s="124"/>
      <c r="C178" s="125"/>
      <c r="D178" s="125"/>
      <c r="E178" s="126"/>
      <c r="F178" s="120"/>
      <c r="G178" s="120"/>
      <c r="H178" s="120"/>
      <c r="I178" s="120"/>
      <c r="J178" s="120"/>
      <c r="K178" s="120"/>
      <c r="L178" s="120"/>
      <c r="M178" s="120"/>
      <c r="N178" s="120"/>
      <c r="O178" s="120"/>
      <c r="P178" s="120"/>
      <c r="Q178" s="120"/>
      <c r="R178" s="120"/>
      <c r="S178" s="120"/>
      <c r="T178" s="120"/>
      <c r="U178" s="120"/>
      <c r="V178" s="120"/>
    </row>
    <row r="179" spans="1:22" ht="74.25" hidden="1" customHeight="1" outlineLevel="1" thickBot="1">
      <c r="A179" s="94"/>
      <c r="B179" s="202" t="s">
        <v>66</v>
      </c>
      <c r="C179" s="203"/>
      <c r="D179" s="203"/>
      <c r="E179" s="265" t="s">
        <v>135</v>
      </c>
      <c r="F179" s="266"/>
      <c r="G179" s="266"/>
      <c r="H179" s="266"/>
      <c r="I179" s="266"/>
      <c r="J179" s="266"/>
      <c r="K179" s="266"/>
      <c r="L179" s="266"/>
      <c r="M179" s="266"/>
      <c r="N179" s="266"/>
      <c r="O179" s="266"/>
      <c r="P179" s="266"/>
      <c r="Q179" s="266"/>
      <c r="R179" s="266"/>
      <c r="S179" s="266"/>
      <c r="T179" s="266"/>
      <c r="U179" s="266"/>
      <c r="V179" s="267"/>
    </row>
    <row r="180" spans="1:22" ht="63.75" hidden="1" customHeight="1" outlineLevel="1">
      <c r="A180" s="94"/>
      <c r="B180" s="186" t="s">
        <v>81</v>
      </c>
      <c r="C180" s="187"/>
      <c r="D180" s="188"/>
      <c r="E180" s="207" t="s">
        <v>136</v>
      </c>
      <c r="F180" s="208"/>
      <c r="G180" s="208"/>
      <c r="H180" s="208"/>
      <c r="I180" s="208"/>
      <c r="J180" s="208"/>
      <c r="K180" s="208"/>
      <c r="L180" s="208"/>
      <c r="M180" s="208"/>
      <c r="N180" s="208"/>
      <c r="O180" s="208"/>
      <c r="P180" s="208"/>
      <c r="Q180" s="208"/>
      <c r="R180" s="208"/>
      <c r="S180" s="208"/>
      <c r="T180" s="208"/>
      <c r="U180" s="208"/>
      <c r="V180" s="209"/>
    </row>
    <row r="181" spans="1:22" ht="105.75" hidden="1" customHeight="1" outlineLevel="1">
      <c r="A181" s="94"/>
      <c r="B181" s="196" t="s">
        <v>82</v>
      </c>
      <c r="C181" s="197"/>
      <c r="D181" s="197"/>
      <c r="E181" s="198" t="s">
        <v>137</v>
      </c>
      <c r="F181" s="268"/>
      <c r="G181" s="268"/>
      <c r="H181" s="268"/>
      <c r="I181" s="268"/>
      <c r="J181" s="268"/>
      <c r="K181" s="268"/>
      <c r="L181" s="268"/>
      <c r="M181" s="268"/>
      <c r="N181" s="268"/>
      <c r="O181" s="268"/>
      <c r="P181" s="268"/>
      <c r="Q181" s="268"/>
      <c r="R181" s="268"/>
      <c r="S181" s="268"/>
      <c r="T181" s="268"/>
      <c r="U181" s="268"/>
      <c r="V181" s="269"/>
    </row>
    <row r="182" spans="1:22" ht="43.5" hidden="1" customHeight="1" outlineLevel="1">
      <c r="A182" s="94"/>
      <c r="B182" s="228" t="s">
        <v>67</v>
      </c>
      <c r="C182" s="229"/>
      <c r="D182" s="229"/>
      <c r="E182" s="210" t="s">
        <v>85</v>
      </c>
      <c r="F182" s="211"/>
      <c r="G182" s="211"/>
      <c r="H182" s="211"/>
      <c r="I182" s="211"/>
      <c r="J182" s="211"/>
      <c r="K182" s="211"/>
      <c r="L182" s="211"/>
      <c r="M182" s="211"/>
      <c r="N182" s="211"/>
      <c r="O182" s="211"/>
      <c r="P182" s="211"/>
      <c r="Q182" s="211"/>
      <c r="R182" s="211"/>
      <c r="S182" s="211"/>
      <c r="T182" s="211"/>
      <c r="U182" s="211"/>
      <c r="V182" s="212"/>
    </row>
    <row r="183" spans="1:22" ht="17.25" hidden="1" customHeight="1" outlineLevel="1">
      <c r="A183" s="94"/>
      <c r="B183" s="230"/>
      <c r="C183" s="231"/>
      <c r="D183" s="231"/>
      <c r="E183" s="89" t="s">
        <v>87</v>
      </c>
      <c r="F183" s="189" t="s">
        <v>97</v>
      </c>
      <c r="G183" s="189"/>
      <c r="H183" s="189"/>
      <c r="I183" s="189"/>
      <c r="J183" s="189"/>
      <c r="K183" s="189" t="s">
        <v>98</v>
      </c>
      <c r="L183" s="191"/>
      <c r="M183" s="58"/>
      <c r="N183" s="120"/>
      <c r="O183" s="120"/>
      <c r="P183" s="120"/>
      <c r="Q183" s="120"/>
      <c r="R183" s="120"/>
      <c r="S183" s="120"/>
      <c r="T183" s="120"/>
      <c r="U183" s="120"/>
      <c r="V183" s="59"/>
    </row>
    <row r="184" spans="1:22" ht="17.25" hidden="1" customHeight="1" outlineLevel="1">
      <c r="A184" s="94"/>
      <c r="B184" s="230"/>
      <c r="C184" s="231"/>
      <c r="D184" s="231"/>
      <c r="E184" s="90">
        <v>27</v>
      </c>
      <c r="F184" s="190" t="s">
        <v>90</v>
      </c>
      <c r="G184" s="190"/>
      <c r="H184" s="190"/>
      <c r="I184" s="190"/>
      <c r="J184" s="190"/>
      <c r="K184" s="275" t="s">
        <v>114</v>
      </c>
      <c r="L184" s="276"/>
      <c r="M184" s="58"/>
      <c r="N184" s="120"/>
      <c r="O184" s="120"/>
      <c r="P184" s="120"/>
      <c r="Q184" s="120"/>
      <c r="R184" s="120"/>
      <c r="S184" s="120"/>
      <c r="T184" s="120"/>
      <c r="U184" s="120"/>
      <c r="V184" s="59"/>
    </row>
    <row r="185" spans="1:22" ht="17.25" hidden="1" customHeight="1" outlineLevel="1">
      <c r="A185" s="94"/>
      <c r="B185" s="230"/>
      <c r="C185" s="231"/>
      <c r="D185" s="231"/>
      <c r="E185" s="90">
        <v>33</v>
      </c>
      <c r="F185" s="190" t="s">
        <v>91</v>
      </c>
      <c r="G185" s="190"/>
      <c r="H185" s="190"/>
      <c r="I185" s="190"/>
      <c r="J185" s="190"/>
      <c r="K185" s="275" t="s">
        <v>114</v>
      </c>
      <c r="L185" s="276"/>
      <c r="M185" s="58"/>
      <c r="N185" s="120"/>
      <c r="O185" s="120"/>
      <c r="P185" s="120"/>
      <c r="Q185" s="120"/>
      <c r="R185" s="120"/>
      <c r="S185" s="120"/>
      <c r="T185" s="120"/>
      <c r="U185" s="120"/>
      <c r="V185" s="59"/>
    </row>
    <row r="186" spans="1:22" ht="17.25" hidden="1" customHeight="1" outlineLevel="1">
      <c r="A186" s="94"/>
      <c r="B186" s="230"/>
      <c r="C186" s="231"/>
      <c r="D186" s="231"/>
      <c r="E186" s="90">
        <v>35</v>
      </c>
      <c r="F186" s="190" t="s">
        <v>92</v>
      </c>
      <c r="G186" s="190"/>
      <c r="H186" s="190"/>
      <c r="I186" s="190"/>
      <c r="J186" s="190"/>
      <c r="K186" s="275" t="s">
        <v>114</v>
      </c>
      <c r="L186" s="276"/>
      <c r="M186" s="58"/>
      <c r="N186" s="120"/>
      <c r="O186" s="120"/>
      <c r="P186" s="120"/>
      <c r="Q186" s="120"/>
      <c r="R186" s="120"/>
      <c r="S186" s="120"/>
      <c r="T186" s="120"/>
      <c r="U186" s="120"/>
      <c r="V186" s="59"/>
    </row>
    <row r="187" spans="1:22" ht="17.25" hidden="1" customHeight="1" outlineLevel="1">
      <c r="A187" s="94"/>
      <c r="B187" s="230"/>
      <c r="C187" s="231"/>
      <c r="D187" s="231"/>
      <c r="E187" s="90" t="s">
        <v>88</v>
      </c>
      <c r="F187" s="190" t="s">
        <v>93</v>
      </c>
      <c r="G187" s="190"/>
      <c r="H187" s="190"/>
      <c r="I187" s="190"/>
      <c r="J187" s="190"/>
      <c r="K187" s="275" t="s">
        <v>114</v>
      </c>
      <c r="L187" s="276"/>
      <c r="M187" s="58"/>
      <c r="N187" s="120"/>
      <c r="O187" s="120"/>
      <c r="P187" s="120"/>
      <c r="Q187" s="120"/>
      <c r="R187" s="120"/>
      <c r="S187" s="120"/>
      <c r="T187" s="120"/>
      <c r="U187" s="120"/>
      <c r="V187" s="59"/>
    </row>
    <row r="188" spans="1:22" ht="17.25" hidden="1" customHeight="1" outlineLevel="1">
      <c r="A188" s="94"/>
      <c r="B188" s="230"/>
      <c r="C188" s="231"/>
      <c r="D188" s="231"/>
      <c r="E188" s="90">
        <v>36</v>
      </c>
      <c r="F188" s="190" t="s">
        <v>94</v>
      </c>
      <c r="G188" s="190"/>
      <c r="H188" s="190"/>
      <c r="I188" s="190"/>
      <c r="J188" s="190"/>
      <c r="K188" s="275" t="s">
        <v>114</v>
      </c>
      <c r="L188" s="276"/>
      <c r="M188" s="58"/>
      <c r="N188" s="120"/>
      <c r="O188" s="120"/>
      <c r="P188" s="120"/>
      <c r="Q188" s="120"/>
      <c r="R188" s="120"/>
      <c r="S188" s="120"/>
      <c r="T188" s="120"/>
      <c r="U188" s="120"/>
      <c r="V188" s="59"/>
    </row>
    <row r="189" spans="1:22" ht="17.25" hidden="1" customHeight="1" outlineLevel="1">
      <c r="A189" s="94"/>
      <c r="B189" s="230"/>
      <c r="C189" s="231"/>
      <c r="D189" s="231"/>
      <c r="E189" s="90">
        <v>38</v>
      </c>
      <c r="F189" s="190" t="s">
        <v>95</v>
      </c>
      <c r="G189" s="190"/>
      <c r="H189" s="190"/>
      <c r="I189" s="190"/>
      <c r="J189" s="190"/>
      <c r="K189" s="275" t="s">
        <v>114</v>
      </c>
      <c r="L189" s="276"/>
      <c r="M189" s="58"/>
      <c r="N189" s="120"/>
      <c r="O189" s="120"/>
      <c r="P189" s="120"/>
      <c r="Q189" s="120"/>
      <c r="R189" s="120"/>
      <c r="S189" s="120"/>
      <c r="T189" s="120"/>
      <c r="U189" s="120"/>
      <c r="V189" s="59"/>
    </row>
    <row r="190" spans="1:22" ht="17.25" hidden="1" customHeight="1" outlineLevel="1">
      <c r="A190" s="94"/>
      <c r="B190" s="230"/>
      <c r="C190" s="231"/>
      <c r="D190" s="231"/>
      <c r="E190" s="90" t="s">
        <v>89</v>
      </c>
      <c r="F190" s="190" t="s">
        <v>96</v>
      </c>
      <c r="G190" s="190"/>
      <c r="H190" s="190"/>
      <c r="I190" s="190"/>
      <c r="J190" s="190"/>
      <c r="K190" s="275" t="s">
        <v>114</v>
      </c>
      <c r="L190" s="276"/>
      <c r="M190" s="58"/>
      <c r="N190" s="120"/>
      <c r="O190" s="120"/>
      <c r="P190" s="120"/>
      <c r="Q190" s="120"/>
      <c r="R190" s="120"/>
      <c r="S190" s="120"/>
      <c r="T190" s="120"/>
      <c r="U190" s="120"/>
      <c r="V190" s="59"/>
    </row>
    <row r="191" spans="1:22" ht="17.25" hidden="1" customHeight="1" outlineLevel="1">
      <c r="A191" s="94"/>
      <c r="B191" s="232"/>
      <c r="C191" s="233"/>
      <c r="D191" s="233"/>
      <c r="E191" s="91">
        <v>62</v>
      </c>
      <c r="F191" s="201" t="s">
        <v>99</v>
      </c>
      <c r="G191" s="201"/>
      <c r="H191" s="201"/>
      <c r="I191" s="201"/>
      <c r="J191" s="201"/>
      <c r="K191" s="275" t="s">
        <v>114</v>
      </c>
      <c r="L191" s="276"/>
      <c r="M191" s="60"/>
      <c r="N191" s="121"/>
      <c r="O191" s="121"/>
      <c r="P191" s="121"/>
      <c r="Q191" s="121"/>
      <c r="R191" s="121"/>
      <c r="S191" s="121"/>
      <c r="T191" s="121"/>
      <c r="U191" s="121"/>
      <c r="V191" s="62"/>
    </row>
    <row r="192" spans="1:22" ht="31.5" hidden="1" customHeight="1" outlineLevel="1">
      <c r="A192" s="94"/>
      <c r="B192" s="196" t="s">
        <v>68</v>
      </c>
      <c r="C192" s="197"/>
      <c r="D192" s="197"/>
      <c r="E192" s="198" t="s">
        <v>101</v>
      </c>
      <c r="F192" s="199"/>
      <c r="G192" s="199"/>
      <c r="H192" s="199"/>
      <c r="I192" s="199"/>
      <c r="J192" s="199"/>
      <c r="K192" s="199"/>
      <c r="L192" s="199"/>
      <c r="M192" s="199"/>
      <c r="N192" s="199"/>
      <c r="O192" s="199"/>
      <c r="P192" s="199"/>
      <c r="Q192" s="199"/>
      <c r="R192" s="199"/>
      <c r="S192" s="199"/>
      <c r="T192" s="199"/>
      <c r="U192" s="199"/>
      <c r="V192" s="200"/>
    </row>
    <row r="193" spans="1:22" ht="59.25" hidden="1" customHeight="1" outlineLevel="1" thickBot="1">
      <c r="A193" s="94"/>
      <c r="B193" s="194" t="s">
        <v>69</v>
      </c>
      <c r="C193" s="195"/>
      <c r="D193" s="195"/>
      <c r="E193" s="181" t="s">
        <v>86</v>
      </c>
      <c r="F193" s="182"/>
      <c r="G193" s="182"/>
      <c r="H193" s="182"/>
      <c r="I193" s="182"/>
      <c r="J193" s="182"/>
      <c r="K193" s="182"/>
      <c r="L193" s="182"/>
      <c r="M193" s="182"/>
      <c r="N193" s="182"/>
      <c r="O193" s="182"/>
      <c r="P193" s="182"/>
      <c r="Q193" s="182"/>
      <c r="R193" s="182"/>
      <c r="S193" s="182"/>
      <c r="T193" s="182"/>
      <c r="U193" s="182"/>
      <c r="V193" s="183"/>
    </row>
    <row r="194" spans="1:22" ht="14.25" customHeight="1" collapsed="1">
      <c r="A194" s="94"/>
      <c r="B194" s="124"/>
      <c r="C194" s="125"/>
      <c r="D194" s="125"/>
      <c r="E194" s="126"/>
      <c r="F194" s="120"/>
      <c r="G194" s="120"/>
      <c r="H194" s="120"/>
      <c r="I194" s="120"/>
      <c r="J194" s="120"/>
      <c r="K194" s="120"/>
      <c r="L194" s="120"/>
      <c r="M194" s="120"/>
      <c r="N194" s="120"/>
      <c r="O194" s="120"/>
      <c r="P194" s="120"/>
      <c r="Q194" s="120"/>
      <c r="R194" s="120"/>
      <c r="S194" s="120"/>
      <c r="T194" s="120"/>
      <c r="U194" s="120"/>
      <c r="V194" s="120"/>
    </row>
    <row r="195" spans="1:22" ht="23.25" customHeight="1">
      <c r="A195" s="149" t="str">
        <f>'Ocena na podst. danych'!A10</f>
        <v>D5, D1, D3, D4, D6</v>
      </c>
      <c r="B195" s="226" t="s">
        <v>154</v>
      </c>
      <c r="C195" s="227"/>
      <c r="D195" s="227"/>
      <c r="E195" s="227"/>
      <c r="F195" s="227"/>
      <c r="G195" s="147"/>
      <c r="H195" s="147"/>
      <c r="I195" s="147"/>
      <c r="J195" s="147"/>
      <c r="K195" s="147"/>
      <c r="L195" s="147"/>
      <c r="M195" s="147"/>
      <c r="N195" s="147"/>
      <c r="O195" s="147"/>
      <c r="P195" s="147"/>
      <c r="Q195" s="147"/>
      <c r="R195" s="147"/>
      <c r="S195" s="147"/>
      <c r="T195" s="147"/>
      <c r="U195" s="147"/>
      <c r="V195" s="148"/>
    </row>
    <row r="196" spans="1:22" ht="74.25" hidden="1" customHeight="1" outlineLevel="1" thickBot="1">
      <c r="A196" s="94"/>
      <c r="B196" s="202" t="s">
        <v>66</v>
      </c>
      <c r="C196" s="203"/>
      <c r="D196" s="203"/>
      <c r="E196" s="204" t="s">
        <v>83</v>
      </c>
      <c r="F196" s="205"/>
      <c r="G196" s="205"/>
      <c r="H196" s="205"/>
      <c r="I196" s="205"/>
      <c r="J196" s="205"/>
      <c r="K196" s="205"/>
      <c r="L196" s="205"/>
      <c r="M196" s="205"/>
      <c r="N196" s="205"/>
      <c r="O196" s="205"/>
      <c r="P196" s="205"/>
      <c r="Q196" s="205"/>
      <c r="R196" s="205"/>
      <c r="S196" s="205"/>
      <c r="T196" s="205"/>
      <c r="U196" s="205"/>
      <c r="V196" s="206"/>
    </row>
    <row r="197" spans="1:22" ht="46.5" hidden="1" customHeight="1" outlineLevel="1">
      <c r="A197" s="94"/>
      <c r="B197" s="186" t="s">
        <v>81</v>
      </c>
      <c r="C197" s="187"/>
      <c r="D197" s="188"/>
      <c r="E197" s="207" t="s">
        <v>84</v>
      </c>
      <c r="F197" s="208"/>
      <c r="G197" s="208"/>
      <c r="H197" s="208"/>
      <c r="I197" s="208"/>
      <c r="J197" s="208"/>
      <c r="K197" s="208"/>
      <c r="L197" s="208"/>
      <c r="M197" s="208"/>
      <c r="N197" s="208"/>
      <c r="O197" s="208"/>
      <c r="P197" s="208"/>
      <c r="Q197" s="208"/>
      <c r="R197" s="208"/>
      <c r="S197" s="208"/>
      <c r="T197" s="208"/>
      <c r="U197" s="208"/>
      <c r="V197" s="209"/>
    </row>
    <row r="198" spans="1:22" ht="52.5" hidden="1" customHeight="1" outlineLevel="1">
      <c r="A198" s="94"/>
      <c r="B198" s="196" t="s">
        <v>82</v>
      </c>
      <c r="C198" s="197"/>
      <c r="D198" s="197"/>
      <c r="E198" s="198" t="s">
        <v>102</v>
      </c>
      <c r="F198" s="199"/>
      <c r="G198" s="199"/>
      <c r="H198" s="199"/>
      <c r="I198" s="199"/>
      <c r="J198" s="199"/>
      <c r="K198" s="199"/>
      <c r="L198" s="199"/>
      <c r="M198" s="199"/>
      <c r="N198" s="199"/>
      <c r="O198" s="199"/>
      <c r="P198" s="199"/>
      <c r="Q198" s="199"/>
      <c r="R198" s="199"/>
      <c r="S198" s="199"/>
      <c r="T198" s="199"/>
      <c r="U198" s="199"/>
      <c r="V198" s="200"/>
    </row>
    <row r="199" spans="1:22" ht="43.5" hidden="1" customHeight="1" outlineLevel="1">
      <c r="A199" s="94"/>
      <c r="B199" s="228" t="s">
        <v>67</v>
      </c>
      <c r="C199" s="229"/>
      <c r="D199" s="229"/>
      <c r="E199" s="210" t="s">
        <v>85</v>
      </c>
      <c r="F199" s="211"/>
      <c r="G199" s="211"/>
      <c r="H199" s="211"/>
      <c r="I199" s="211"/>
      <c r="J199" s="211"/>
      <c r="K199" s="211"/>
      <c r="L199" s="211"/>
      <c r="M199" s="211"/>
      <c r="N199" s="211"/>
      <c r="O199" s="211"/>
      <c r="P199" s="211"/>
      <c r="Q199" s="211"/>
      <c r="R199" s="211"/>
      <c r="S199" s="211"/>
      <c r="T199" s="211"/>
      <c r="U199" s="211"/>
      <c r="V199" s="212"/>
    </row>
    <row r="200" spans="1:22" ht="17.25" hidden="1" customHeight="1" outlineLevel="1">
      <c r="A200" s="94"/>
      <c r="B200" s="230"/>
      <c r="C200" s="231"/>
      <c r="D200" s="231"/>
      <c r="E200" s="89" t="s">
        <v>87</v>
      </c>
      <c r="F200" s="189" t="s">
        <v>97</v>
      </c>
      <c r="G200" s="189"/>
      <c r="H200" s="189"/>
      <c r="I200" s="189"/>
      <c r="J200" s="189"/>
      <c r="K200" s="189" t="s">
        <v>98</v>
      </c>
      <c r="L200" s="191"/>
      <c r="M200" s="58"/>
      <c r="N200" s="143"/>
      <c r="O200" s="143"/>
      <c r="P200" s="143"/>
      <c r="Q200" s="143"/>
      <c r="R200" s="143"/>
      <c r="S200" s="143"/>
      <c r="T200" s="143"/>
      <c r="U200" s="143"/>
      <c r="V200" s="59"/>
    </row>
    <row r="201" spans="1:22" ht="17.25" hidden="1" customHeight="1" outlineLevel="1">
      <c r="A201" s="94"/>
      <c r="B201" s="230"/>
      <c r="C201" s="231"/>
      <c r="D201" s="231"/>
      <c r="E201" s="90">
        <v>27</v>
      </c>
      <c r="F201" s="190" t="s">
        <v>90</v>
      </c>
      <c r="G201" s="190"/>
      <c r="H201" s="190"/>
      <c r="I201" s="190"/>
      <c r="J201" s="190"/>
      <c r="K201" s="192" t="s">
        <v>100</v>
      </c>
      <c r="L201" s="193"/>
      <c r="M201" s="58"/>
      <c r="N201" s="143"/>
      <c r="O201" s="143"/>
      <c r="P201" s="143"/>
      <c r="Q201" s="143"/>
      <c r="R201" s="143"/>
      <c r="S201" s="143"/>
      <c r="T201" s="143"/>
      <c r="U201" s="143"/>
      <c r="V201" s="59"/>
    </row>
    <row r="202" spans="1:22" ht="17.25" hidden="1" customHeight="1" outlineLevel="1">
      <c r="A202" s="94"/>
      <c r="B202" s="230"/>
      <c r="C202" s="231"/>
      <c r="D202" s="231"/>
      <c r="E202" s="90">
        <v>33</v>
      </c>
      <c r="F202" s="190" t="s">
        <v>91</v>
      </c>
      <c r="G202" s="190"/>
      <c r="H202" s="190"/>
      <c r="I202" s="190"/>
      <c r="J202" s="190"/>
      <c r="K202" s="192" t="s">
        <v>100</v>
      </c>
      <c r="L202" s="193"/>
      <c r="M202" s="58"/>
      <c r="N202" s="143"/>
      <c r="O202" s="143"/>
      <c r="P202" s="143"/>
      <c r="Q202" s="143"/>
      <c r="R202" s="143"/>
      <c r="S202" s="143"/>
      <c r="T202" s="143"/>
      <c r="U202" s="143"/>
      <c r="V202" s="59"/>
    </row>
    <row r="203" spans="1:22" ht="17.25" hidden="1" customHeight="1" outlineLevel="1">
      <c r="A203" s="94"/>
      <c r="B203" s="230"/>
      <c r="C203" s="231"/>
      <c r="D203" s="231"/>
      <c r="E203" s="90">
        <v>35</v>
      </c>
      <c r="F203" s="190" t="s">
        <v>92</v>
      </c>
      <c r="G203" s="190"/>
      <c r="H203" s="190"/>
      <c r="I203" s="190"/>
      <c r="J203" s="190"/>
      <c r="K203" s="192" t="s">
        <v>100</v>
      </c>
      <c r="L203" s="193"/>
      <c r="M203" s="58"/>
      <c r="N203" s="143"/>
      <c r="O203" s="143"/>
      <c r="P203" s="143"/>
      <c r="Q203" s="143"/>
      <c r="R203" s="143"/>
      <c r="S203" s="143"/>
      <c r="T203" s="143"/>
      <c r="U203" s="143"/>
      <c r="V203" s="59"/>
    </row>
    <row r="204" spans="1:22" ht="17.25" hidden="1" customHeight="1" outlineLevel="1">
      <c r="A204" s="94"/>
      <c r="B204" s="230"/>
      <c r="C204" s="231"/>
      <c r="D204" s="231"/>
      <c r="E204" s="90" t="s">
        <v>88</v>
      </c>
      <c r="F204" s="190" t="s">
        <v>93</v>
      </c>
      <c r="G204" s="190"/>
      <c r="H204" s="190"/>
      <c r="I204" s="190"/>
      <c r="J204" s="190"/>
      <c r="K204" s="192" t="s">
        <v>100</v>
      </c>
      <c r="L204" s="193"/>
      <c r="M204" s="58"/>
      <c r="N204" s="143"/>
      <c r="O204" s="143"/>
      <c r="P204" s="143"/>
      <c r="Q204" s="143"/>
      <c r="R204" s="143"/>
      <c r="S204" s="143"/>
      <c r="T204" s="143"/>
      <c r="U204" s="143"/>
      <c r="V204" s="59"/>
    </row>
    <row r="205" spans="1:22" ht="17.25" hidden="1" customHeight="1" outlineLevel="1">
      <c r="A205" s="94"/>
      <c r="B205" s="230"/>
      <c r="C205" s="231"/>
      <c r="D205" s="231"/>
      <c r="E205" s="90">
        <v>36</v>
      </c>
      <c r="F205" s="190" t="s">
        <v>94</v>
      </c>
      <c r="G205" s="190"/>
      <c r="H205" s="190"/>
      <c r="I205" s="190"/>
      <c r="J205" s="190"/>
      <c r="K205" s="192" t="s">
        <v>100</v>
      </c>
      <c r="L205" s="193"/>
      <c r="M205" s="58"/>
      <c r="N205" s="143"/>
      <c r="O205" s="143"/>
      <c r="P205" s="143"/>
      <c r="Q205" s="143"/>
      <c r="R205" s="143"/>
      <c r="S205" s="143"/>
      <c r="T205" s="143"/>
      <c r="U205" s="143"/>
      <c r="V205" s="59"/>
    </row>
    <row r="206" spans="1:22" ht="17.25" hidden="1" customHeight="1" outlineLevel="1">
      <c r="A206" s="94"/>
      <c r="B206" s="230"/>
      <c r="C206" s="231"/>
      <c r="D206" s="231"/>
      <c r="E206" s="90">
        <v>38</v>
      </c>
      <c r="F206" s="190" t="s">
        <v>95</v>
      </c>
      <c r="G206" s="190"/>
      <c r="H206" s="190"/>
      <c r="I206" s="190"/>
      <c r="J206" s="190"/>
      <c r="K206" s="192" t="s">
        <v>100</v>
      </c>
      <c r="L206" s="193"/>
      <c r="M206" s="58"/>
      <c r="N206" s="143"/>
      <c r="O206" s="143"/>
      <c r="P206" s="143"/>
      <c r="Q206" s="143"/>
      <c r="R206" s="143"/>
      <c r="S206" s="143"/>
      <c r="T206" s="143"/>
      <c r="U206" s="143"/>
      <c r="V206" s="59"/>
    </row>
    <row r="207" spans="1:22" ht="17.25" hidden="1" customHeight="1" outlineLevel="1">
      <c r="A207" s="94"/>
      <c r="B207" s="230"/>
      <c r="C207" s="231"/>
      <c r="D207" s="231"/>
      <c r="E207" s="90" t="s">
        <v>89</v>
      </c>
      <c r="F207" s="190" t="s">
        <v>96</v>
      </c>
      <c r="G207" s="190"/>
      <c r="H207" s="190"/>
      <c r="I207" s="190"/>
      <c r="J207" s="190"/>
      <c r="K207" s="192" t="s">
        <v>100</v>
      </c>
      <c r="L207" s="193"/>
      <c r="M207" s="58"/>
      <c r="N207" s="143"/>
      <c r="O207" s="143"/>
      <c r="P207" s="143"/>
      <c r="Q207" s="143"/>
      <c r="R207" s="143"/>
      <c r="S207" s="143"/>
      <c r="T207" s="143"/>
      <c r="U207" s="143"/>
      <c r="V207" s="59"/>
    </row>
    <row r="208" spans="1:22" ht="17.25" hidden="1" customHeight="1" outlineLevel="1">
      <c r="A208" s="94"/>
      <c r="B208" s="232"/>
      <c r="C208" s="233"/>
      <c r="D208" s="233"/>
      <c r="E208" s="91">
        <v>62</v>
      </c>
      <c r="F208" s="201" t="s">
        <v>99</v>
      </c>
      <c r="G208" s="201"/>
      <c r="H208" s="201"/>
      <c r="I208" s="201"/>
      <c r="J208" s="201"/>
      <c r="K208" s="192" t="s">
        <v>100</v>
      </c>
      <c r="L208" s="193"/>
      <c r="M208" s="60"/>
      <c r="N208" s="144"/>
      <c r="O208" s="144"/>
      <c r="P208" s="144"/>
      <c r="Q208" s="144"/>
      <c r="R208" s="144"/>
      <c r="S208" s="144"/>
      <c r="T208" s="144"/>
      <c r="U208" s="144"/>
      <c r="V208" s="62"/>
    </row>
    <row r="209" spans="1:22" ht="31.5" hidden="1" customHeight="1" outlineLevel="1">
      <c r="A209" s="94"/>
      <c r="B209" s="196" t="s">
        <v>68</v>
      </c>
      <c r="C209" s="197"/>
      <c r="D209" s="197"/>
      <c r="E209" s="198" t="s">
        <v>101</v>
      </c>
      <c r="F209" s="199"/>
      <c r="G209" s="199"/>
      <c r="H209" s="199"/>
      <c r="I209" s="199"/>
      <c r="J209" s="199"/>
      <c r="K209" s="199"/>
      <c r="L209" s="199"/>
      <c r="M209" s="199"/>
      <c r="N209" s="199"/>
      <c r="O209" s="199"/>
      <c r="P209" s="199"/>
      <c r="Q209" s="199"/>
      <c r="R209" s="199"/>
      <c r="S209" s="199"/>
      <c r="T209" s="199"/>
      <c r="U209" s="199"/>
      <c r="V209" s="200"/>
    </row>
    <row r="210" spans="1:22" ht="59.25" hidden="1" customHeight="1" outlineLevel="1" thickBot="1">
      <c r="A210" s="94"/>
      <c r="B210" s="194" t="s">
        <v>69</v>
      </c>
      <c r="C210" s="195"/>
      <c r="D210" s="195"/>
      <c r="E210" s="181" t="s">
        <v>86</v>
      </c>
      <c r="F210" s="182"/>
      <c r="G210" s="182"/>
      <c r="H210" s="182"/>
      <c r="I210" s="182"/>
      <c r="J210" s="182"/>
      <c r="K210" s="182"/>
      <c r="L210" s="182"/>
      <c r="M210" s="182"/>
      <c r="N210" s="182"/>
      <c r="O210" s="182"/>
      <c r="P210" s="182"/>
      <c r="Q210" s="182"/>
      <c r="R210" s="182"/>
      <c r="S210" s="182"/>
      <c r="T210" s="182"/>
      <c r="U210" s="182"/>
      <c r="V210" s="183"/>
    </row>
    <row r="211" spans="1:22" hidden="1" collapsed="1">
      <c r="A211" s="94"/>
      <c r="B211" s="94"/>
      <c r="C211" s="94"/>
      <c r="D211" s="94"/>
      <c r="E211" s="184"/>
      <c r="F211" s="185"/>
      <c r="G211" s="185"/>
      <c r="H211" s="185"/>
      <c r="I211" s="185"/>
      <c r="J211" s="185"/>
      <c r="K211" s="185"/>
      <c r="L211" s="185"/>
      <c r="M211" s="185"/>
      <c r="N211" s="185"/>
      <c r="O211" s="185"/>
      <c r="P211" s="185"/>
      <c r="Q211" s="185"/>
      <c r="R211" s="185"/>
      <c r="S211" s="185"/>
      <c r="T211" s="185"/>
      <c r="U211" s="185"/>
      <c r="V211" s="185"/>
    </row>
    <row r="212" spans="1:22" ht="74.25" hidden="1" customHeight="1" outlineLevel="1" thickBot="1">
      <c r="A212" s="94"/>
      <c r="B212" s="202" t="s">
        <v>66</v>
      </c>
      <c r="C212" s="203"/>
      <c r="D212" s="203"/>
      <c r="E212" s="265" t="s">
        <v>103</v>
      </c>
      <c r="F212" s="266"/>
      <c r="G212" s="266"/>
      <c r="H212" s="266"/>
      <c r="I212" s="266"/>
      <c r="J212" s="266"/>
      <c r="K212" s="266"/>
      <c r="L212" s="266"/>
      <c r="M212" s="266"/>
      <c r="N212" s="266"/>
      <c r="O212" s="266"/>
      <c r="P212" s="266"/>
      <c r="Q212" s="266"/>
      <c r="R212" s="266"/>
      <c r="S212" s="266"/>
      <c r="T212" s="266"/>
      <c r="U212" s="266"/>
      <c r="V212" s="267"/>
    </row>
    <row r="213" spans="1:22" ht="46.5" hidden="1" customHeight="1" outlineLevel="1">
      <c r="A213" s="94"/>
      <c r="B213" s="186" t="s">
        <v>81</v>
      </c>
      <c r="C213" s="187"/>
      <c r="D213" s="188"/>
      <c r="E213" s="207" t="s">
        <v>104</v>
      </c>
      <c r="F213" s="208"/>
      <c r="G213" s="208"/>
      <c r="H213" s="208"/>
      <c r="I213" s="208"/>
      <c r="J213" s="208"/>
      <c r="K213" s="208"/>
      <c r="L213" s="208"/>
      <c r="M213" s="208"/>
      <c r="N213" s="208"/>
      <c r="O213" s="208"/>
      <c r="P213" s="208"/>
      <c r="Q213" s="208"/>
      <c r="R213" s="208"/>
      <c r="S213" s="208"/>
      <c r="T213" s="208"/>
      <c r="U213" s="208"/>
      <c r="V213" s="209"/>
    </row>
    <row r="214" spans="1:22" ht="105.75" hidden="1" customHeight="1" outlineLevel="1">
      <c r="A214" s="94"/>
      <c r="B214" s="196" t="s">
        <v>82</v>
      </c>
      <c r="C214" s="197"/>
      <c r="D214" s="197"/>
      <c r="E214" s="198" t="s">
        <v>105</v>
      </c>
      <c r="F214" s="268"/>
      <c r="G214" s="268"/>
      <c r="H214" s="268"/>
      <c r="I214" s="268"/>
      <c r="J214" s="268"/>
      <c r="K214" s="268"/>
      <c r="L214" s="268"/>
      <c r="M214" s="268"/>
      <c r="N214" s="268"/>
      <c r="O214" s="268"/>
      <c r="P214" s="268"/>
      <c r="Q214" s="268"/>
      <c r="R214" s="268"/>
      <c r="S214" s="268"/>
      <c r="T214" s="268"/>
      <c r="U214" s="268"/>
      <c r="V214" s="269"/>
    </row>
    <row r="215" spans="1:22" ht="43.5" hidden="1" customHeight="1" outlineLevel="1">
      <c r="A215" s="94"/>
      <c r="B215" s="228" t="s">
        <v>67</v>
      </c>
      <c r="C215" s="229"/>
      <c r="D215" s="229"/>
      <c r="E215" s="210" t="s">
        <v>85</v>
      </c>
      <c r="F215" s="211"/>
      <c r="G215" s="211"/>
      <c r="H215" s="211"/>
      <c r="I215" s="211"/>
      <c r="J215" s="211"/>
      <c r="K215" s="211"/>
      <c r="L215" s="211"/>
      <c r="M215" s="211"/>
      <c r="N215" s="211"/>
      <c r="O215" s="211"/>
      <c r="P215" s="211"/>
      <c r="Q215" s="211"/>
      <c r="R215" s="211"/>
      <c r="S215" s="211"/>
      <c r="T215" s="211"/>
      <c r="U215" s="211"/>
      <c r="V215" s="212"/>
    </row>
    <row r="216" spans="1:22" ht="17.25" hidden="1" customHeight="1" outlineLevel="1">
      <c r="A216" s="94"/>
      <c r="B216" s="230"/>
      <c r="C216" s="231"/>
      <c r="D216" s="231"/>
      <c r="E216" s="89" t="s">
        <v>87</v>
      </c>
      <c r="F216" s="189" t="s">
        <v>97</v>
      </c>
      <c r="G216" s="189"/>
      <c r="H216" s="189"/>
      <c r="I216" s="189"/>
      <c r="J216" s="189"/>
      <c r="K216" s="189" t="s">
        <v>98</v>
      </c>
      <c r="L216" s="191"/>
      <c r="M216" s="58"/>
      <c r="N216" s="143"/>
      <c r="O216" s="143"/>
      <c r="P216" s="143"/>
      <c r="Q216" s="143"/>
      <c r="R216" s="143"/>
      <c r="S216" s="143"/>
      <c r="T216" s="143"/>
      <c r="U216" s="143"/>
      <c r="V216" s="59"/>
    </row>
    <row r="217" spans="1:22" ht="17.25" hidden="1" customHeight="1" outlineLevel="1">
      <c r="A217" s="94"/>
      <c r="B217" s="230"/>
      <c r="C217" s="231"/>
      <c r="D217" s="231"/>
      <c r="E217" s="90">
        <v>27</v>
      </c>
      <c r="F217" s="190" t="s">
        <v>90</v>
      </c>
      <c r="G217" s="190"/>
      <c r="H217" s="190"/>
      <c r="I217" s="190"/>
      <c r="J217" s="190"/>
      <c r="K217" s="275" t="s">
        <v>106</v>
      </c>
      <c r="L217" s="276"/>
      <c r="M217" s="122"/>
      <c r="N217" s="123"/>
      <c r="O217" s="123"/>
      <c r="P217" s="143"/>
      <c r="Q217" s="143"/>
      <c r="R217" s="143"/>
      <c r="S217" s="143"/>
      <c r="T217" s="143"/>
      <c r="U217" s="143"/>
      <c r="V217" s="59"/>
    </row>
    <row r="218" spans="1:22" ht="17.25" hidden="1" customHeight="1" outlineLevel="1">
      <c r="A218" s="94"/>
      <c r="B218" s="230"/>
      <c r="C218" s="231"/>
      <c r="D218" s="231"/>
      <c r="E218" s="90">
        <v>33</v>
      </c>
      <c r="F218" s="190" t="s">
        <v>91</v>
      </c>
      <c r="G218" s="190"/>
      <c r="H218" s="190"/>
      <c r="I218" s="190"/>
      <c r="J218" s="190"/>
      <c r="K218" s="275" t="s">
        <v>106</v>
      </c>
      <c r="L218" s="276"/>
      <c r="M218" s="122"/>
      <c r="N218" s="123"/>
      <c r="O218" s="123"/>
      <c r="P218" s="143"/>
      <c r="Q218" s="143"/>
      <c r="R218" s="143"/>
      <c r="S218" s="143"/>
      <c r="T218" s="143"/>
      <c r="U218" s="143"/>
      <c r="V218" s="59"/>
    </row>
    <row r="219" spans="1:22" ht="17.25" hidden="1" customHeight="1" outlineLevel="1">
      <c r="A219" s="94"/>
      <c r="B219" s="230"/>
      <c r="C219" s="231"/>
      <c r="D219" s="231"/>
      <c r="E219" s="90">
        <v>35</v>
      </c>
      <c r="F219" s="190" t="s">
        <v>92</v>
      </c>
      <c r="G219" s="190"/>
      <c r="H219" s="190"/>
      <c r="I219" s="190"/>
      <c r="J219" s="190"/>
      <c r="K219" s="275" t="s">
        <v>106</v>
      </c>
      <c r="L219" s="276"/>
      <c r="M219" s="122"/>
      <c r="N219" s="123"/>
      <c r="O219" s="123"/>
      <c r="P219" s="143"/>
      <c r="Q219" s="143"/>
      <c r="R219" s="143"/>
      <c r="S219" s="143"/>
      <c r="T219" s="143"/>
      <c r="U219" s="143"/>
      <c r="V219" s="59"/>
    </row>
    <row r="220" spans="1:22" ht="17.25" hidden="1" customHeight="1" outlineLevel="1">
      <c r="A220" s="94"/>
      <c r="B220" s="230"/>
      <c r="C220" s="231"/>
      <c r="D220" s="231"/>
      <c r="E220" s="90" t="s">
        <v>88</v>
      </c>
      <c r="F220" s="190" t="s">
        <v>93</v>
      </c>
      <c r="G220" s="190"/>
      <c r="H220" s="190"/>
      <c r="I220" s="190"/>
      <c r="J220" s="190"/>
      <c r="K220" s="275" t="s">
        <v>106</v>
      </c>
      <c r="L220" s="276"/>
      <c r="M220" s="58"/>
      <c r="N220" s="143"/>
      <c r="O220" s="143"/>
      <c r="P220" s="143"/>
      <c r="Q220" s="143"/>
      <c r="R220" s="143"/>
      <c r="S220" s="143"/>
      <c r="T220" s="143"/>
      <c r="U220" s="143"/>
      <c r="V220" s="59"/>
    </row>
    <row r="221" spans="1:22" ht="17.25" hidden="1" customHeight="1" outlineLevel="1">
      <c r="A221" s="94"/>
      <c r="B221" s="230"/>
      <c r="C221" s="231"/>
      <c r="D221" s="231"/>
      <c r="E221" s="90">
        <v>36</v>
      </c>
      <c r="F221" s="190" t="s">
        <v>94</v>
      </c>
      <c r="G221" s="190"/>
      <c r="H221" s="190"/>
      <c r="I221" s="190"/>
      <c r="J221" s="190"/>
      <c r="K221" s="275" t="s">
        <v>106</v>
      </c>
      <c r="L221" s="276"/>
      <c r="M221" s="58"/>
      <c r="N221" s="143"/>
      <c r="O221" s="143"/>
      <c r="P221" s="143"/>
      <c r="Q221" s="143"/>
      <c r="R221" s="143"/>
      <c r="S221" s="143"/>
      <c r="T221" s="143"/>
      <c r="U221" s="143"/>
      <c r="V221" s="59"/>
    </row>
    <row r="222" spans="1:22" ht="17.25" hidden="1" customHeight="1" outlineLevel="1">
      <c r="A222" s="94"/>
      <c r="B222" s="230"/>
      <c r="C222" s="231"/>
      <c r="D222" s="231"/>
      <c r="E222" s="90">
        <v>38</v>
      </c>
      <c r="F222" s="190" t="s">
        <v>95</v>
      </c>
      <c r="G222" s="190"/>
      <c r="H222" s="190"/>
      <c r="I222" s="190"/>
      <c r="J222" s="190"/>
      <c r="K222" s="275" t="s">
        <v>106</v>
      </c>
      <c r="L222" s="276"/>
      <c r="M222" s="58"/>
      <c r="N222" s="143"/>
      <c r="O222" s="143"/>
      <c r="P222" s="143"/>
      <c r="Q222" s="143"/>
      <c r="R222" s="143"/>
      <c r="S222" s="143"/>
      <c r="T222" s="143"/>
      <c r="U222" s="143"/>
      <c r="V222" s="59"/>
    </row>
    <row r="223" spans="1:22" ht="17.25" hidden="1" customHeight="1" outlineLevel="1">
      <c r="A223" s="94"/>
      <c r="B223" s="230"/>
      <c r="C223" s="231"/>
      <c r="D223" s="231"/>
      <c r="E223" s="90" t="s">
        <v>89</v>
      </c>
      <c r="F223" s="190" t="s">
        <v>96</v>
      </c>
      <c r="G223" s="190"/>
      <c r="H223" s="190"/>
      <c r="I223" s="190"/>
      <c r="J223" s="190"/>
      <c r="K223" s="275" t="s">
        <v>106</v>
      </c>
      <c r="L223" s="276"/>
      <c r="M223" s="58"/>
      <c r="N223" s="143"/>
      <c r="O223" s="143"/>
      <c r="P223" s="143"/>
      <c r="Q223" s="143"/>
      <c r="R223" s="143"/>
      <c r="S223" s="143"/>
      <c r="T223" s="143"/>
      <c r="U223" s="143"/>
      <c r="V223" s="59"/>
    </row>
    <row r="224" spans="1:22" ht="17.25" hidden="1" customHeight="1" outlineLevel="1">
      <c r="A224" s="94"/>
      <c r="B224" s="232"/>
      <c r="C224" s="233"/>
      <c r="D224" s="233"/>
      <c r="E224" s="91">
        <v>62</v>
      </c>
      <c r="F224" s="201" t="s">
        <v>99</v>
      </c>
      <c r="G224" s="201"/>
      <c r="H224" s="201"/>
      <c r="I224" s="201"/>
      <c r="J224" s="201"/>
      <c r="K224" s="277" t="s">
        <v>106</v>
      </c>
      <c r="L224" s="278"/>
      <c r="M224" s="60"/>
      <c r="N224" s="144"/>
      <c r="O224" s="144"/>
      <c r="P224" s="144"/>
      <c r="Q224" s="144"/>
      <c r="R224" s="144"/>
      <c r="S224" s="144"/>
      <c r="T224" s="144"/>
      <c r="U224" s="144"/>
      <c r="V224" s="62"/>
    </row>
    <row r="225" spans="1:22" ht="31.5" hidden="1" customHeight="1" outlineLevel="1">
      <c r="A225" s="94"/>
      <c r="B225" s="196" t="s">
        <v>68</v>
      </c>
      <c r="C225" s="197"/>
      <c r="D225" s="197"/>
      <c r="E225" s="279" t="s">
        <v>101</v>
      </c>
      <c r="F225" s="280"/>
      <c r="G225" s="280"/>
      <c r="H225" s="280"/>
      <c r="I225" s="280"/>
      <c r="J225" s="280"/>
      <c r="K225" s="280"/>
      <c r="L225" s="280"/>
      <c r="M225" s="199"/>
      <c r="N225" s="199"/>
      <c r="O225" s="199"/>
      <c r="P225" s="199"/>
      <c r="Q225" s="199"/>
      <c r="R225" s="199"/>
      <c r="S225" s="199"/>
      <c r="T225" s="199"/>
      <c r="U225" s="199"/>
      <c r="V225" s="200"/>
    </row>
    <row r="226" spans="1:22" ht="59.25" hidden="1" customHeight="1" outlineLevel="1" thickBot="1">
      <c r="A226" s="94"/>
      <c r="B226" s="194" t="s">
        <v>69</v>
      </c>
      <c r="C226" s="195"/>
      <c r="D226" s="195"/>
      <c r="E226" s="181" t="s">
        <v>86</v>
      </c>
      <c r="F226" s="182"/>
      <c r="G226" s="182"/>
      <c r="H226" s="182"/>
      <c r="I226" s="182"/>
      <c r="J226" s="182"/>
      <c r="K226" s="182"/>
      <c r="L226" s="182"/>
      <c r="M226" s="182"/>
      <c r="N226" s="182"/>
      <c r="O226" s="182"/>
      <c r="P226" s="182"/>
      <c r="Q226" s="182"/>
      <c r="R226" s="182"/>
      <c r="S226" s="182"/>
      <c r="T226" s="182"/>
      <c r="U226" s="182"/>
      <c r="V226" s="183"/>
    </row>
    <row r="227" spans="1:22" hidden="1" collapsed="1">
      <c r="A227" s="96"/>
      <c r="B227" s="96"/>
      <c r="C227" s="96"/>
      <c r="D227" s="96"/>
      <c r="E227" s="96"/>
      <c r="F227" s="96"/>
      <c r="G227" s="96"/>
      <c r="H227" s="96"/>
      <c r="I227" s="96"/>
      <c r="J227" s="96"/>
      <c r="K227" s="96"/>
      <c r="L227" s="96"/>
      <c r="M227" s="96"/>
      <c r="N227" s="96"/>
      <c r="O227" s="96"/>
      <c r="P227" s="96"/>
      <c r="Q227" s="96"/>
      <c r="R227" s="96"/>
      <c r="S227" s="96"/>
      <c r="T227" s="96"/>
      <c r="U227" s="96"/>
      <c r="V227" s="96"/>
    </row>
    <row r="228" spans="1:22" ht="74.25" hidden="1" customHeight="1" outlineLevel="1" thickBot="1">
      <c r="A228" s="94"/>
      <c r="B228" s="202" t="s">
        <v>66</v>
      </c>
      <c r="C228" s="203"/>
      <c r="D228" s="203"/>
      <c r="E228" s="265" t="s">
        <v>107</v>
      </c>
      <c r="F228" s="266"/>
      <c r="G228" s="266"/>
      <c r="H228" s="266"/>
      <c r="I228" s="266"/>
      <c r="J228" s="266"/>
      <c r="K228" s="266"/>
      <c r="L228" s="266"/>
      <c r="M228" s="266"/>
      <c r="N228" s="266"/>
      <c r="O228" s="266"/>
      <c r="P228" s="266"/>
      <c r="Q228" s="266"/>
      <c r="R228" s="266"/>
      <c r="S228" s="266"/>
      <c r="T228" s="266"/>
      <c r="U228" s="266"/>
      <c r="V228" s="267"/>
    </row>
    <row r="229" spans="1:22" ht="46.5" hidden="1" customHeight="1" outlineLevel="1">
      <c r="A229" s="94"/>
      <c r="B229" s="186" t="s">
        <v>81</v>
      </c>
      <c r="C229" s="187"/>
      <c r="D229" s="188"/>
      <c r="E229" s="207" t="s">
        <v>108</v>
      </c>
      <c r="F229" s="208"/>
      <c r="G229" s="208"/>
      <c r="H229" s="208"/>
      <c r="I229" s="208"/>
      <c r="J229" s="208"/>
      <c r="K229" s="208"/>
      <c r="L229" s="208"/>
      <c r="M229" s="208"/>
      <c r="N229" s="208"/>
      <c r="O229" s="208"/>
      <c r="P229" s="208"/>
      <c r="Q229" s="208"/>
      <c r="R229" s="208"/>
      <c r="S229" s="208"/>
      <c r="T229" s="208"/>
      <c r="U229" s="208"/>
      <c r="V229" s="209"/>
    </row>
    <row r="230" spans="1:22" ht="105.75" hidden="1" customHeight="1" outlineLevel="1">
      <c r="A230" s="94"/>
      <c r="B230" s="196" t="s">
        <v>82</v>
      </c>
      <c r="C230" s="197"/>
      <c r="D230" s="197"/>
      <c r="E230" s="198" t="s">
        <v>109</v>
      </c>
      <c r="F230" s="268"/>
      <c r="G230" s="268"/>
      <c r="H230" s="268"/>
      <c r="I230" s="268"/>
      <c r="J230" s="268"/>
      <c r="K230" s="268"/>
      <c r="L230" s="268"/>
      <c r="M230" s="268"/>
      <c r="N230" s="268"/>
      <c r="O230" s="268"/>
      <c r="P230" s="268"/>
      <c r="Q230" s="268"/>
      <c r="R230" s="268"/>
      <c r="S230" s="268"/>
      <c r="T230" s="268"/>
      <c r="U230" s="268"/>
      <c r="V230" s="269"/>
    </row>
    <row r="231" spans="1:22" ht="43.5" hidden="1" customHeight="1" outlineLevel="1">
      <c r="A231" s="94"/>
      <c r="B231" s="228" t="s">
        <v>67</v>
      </c>
      <c r="C231" s="229"/>
      <c r="D231" s="229"/>
      <c r="E231" s="210" t="s">
        <v>85</v>
      </c>
      <c r="F231" s="211"/>
      <c r="G231" s="211"/>
      <c r="H231" s="211"/>
      <c r="I231" s="211"/>
      <c r="J231" s="211"/>
      <c r="K231" s="211"/>
      <c r="L231" s="211"/>
      <c r="M231" s="211"/>
      <c r="N231" s="211"/>
      <c r="O231" s="211"/>
      <c r="P231" s="211"/>
      <c r="Q231" s="211"/>
      <c r="R231" s="211"/>
      <c r="S231" s="211"/>
      <c r="T231" s="211"/>
      <c r="U231" s="211"/>
      <c r="V231" s="212"/>
    </row>
    <row r="232" spans="1:22" ht="17.25" hidden="1" customHeight="1" outlineLevel="1">
      <c r="A232" s="94"/>
      <c r="B232" s="230"/>
      <c r="C232" s="231"/>
      <c r="D232" s="231"/>
      <c r="E232" s="89" t="s">
        <v>87</v>
      </c>
      <c r="F232" s="189" t="s">
        <v>97</v>
      </c>
      <c r="G232" s="189"/>
      <c r="H232" s="189"/>
      <c r="I232" s="189"/>
      <c r="J232" s="189"/>
      <c r="K232" s="189" t="s">
        <v>98</v>
      </c>
      <c r="L232" s="191"/>
      <c r="M232" s="58"/>
      <c r="N232" s="143"/>
      <c r="O232" s="143"/>
      <c r="P232" s="143"/>
      <c r="Q232" s="143"/>
      <c r="R232" s="143"/>
      <c r="S232" s="143"/>
      <c r="T232" s="143"/>
      <c r="U232" s="143"/>
      <c r="V232" s="59"/>
    </row>
    <row r="233" spans="1:22" ht="17.25" hidden="1" customHeight="1" outlineLevel="1">
      <c r="A233" s="94"/>
      <c r="B233" s="230"/>
      <c r="C233" s="231"/>
      <c r="D233" s="231"/>
      <c r="E233" s="90">
        <v>27</v>
      </c>
      <c r="F233" s="190" t="s">
        <v>90</v>
      </c>
      <c r="G233" s="190"/>
      <c r="H233" s="190"/>
      <c r="I233" s="190"/>
      <c r="J233" s="190"/>
      <c r="K233" s="192" t="s">
        <v>100</v>
      </c>
      <c r="L233" s="193"/>
      <c r="M233" s="58"/>
      <c r="N233" s="143"/>
      <c r="O233" s="143"/>
      <c r="P233" s="143"/>
      <c r="Q233" s="143"/>
      <c r="R233" s="143"/>
      <c r="S233" s="143"/>
      <c r="T233" s="143"/>
      <c r="U233" s="143"/>
      <c r="V233" s="59"/>
    </row>
    <row r="234" spans="1:22" ht="17.25" hidden="1" customHeight="1" outlineLevel="1">
      <c r="A234" s="94"/>
      <c r="B234" s="230"/>
      <c r="C234" s="231"/>
      <c r="D234" s="231"/>
      <c r="E234" s="90">
        <v>33</v>
      </c>
      <c r="F234" s="190" t="s">
        <v>91</v>
      </c>
      <c r="G234" s="190"/>
      <c r="H234" s="190"/>
      <c r="I234" s="190"/>
      <c r="J234" s="190"/>
      <c r="K234" s="192" t="s">
        <v>100</v>
      </c>
      <c r="L234" s="193"/>
      <c r="M234" s="58"/>
      <c r="N234" s="143"/>
      <c r="O234" s="143"/>
      <c r="P234" s="143"/>
      <c r="Q234" s="143"/>
      <c r="R234" s="143"/>
      <c r="S234" s="143"/>
      <c r="T234" s="143"/>
      <c r="U234" s="143"/>
      <c r="V234" s="59"/>
    </row>
    <row r="235" spans="1:22" ht="17.25" hidden="1" customHeight="1" outlineLevel="1">
      <c r="A235" s="94"/>
      <c r="B235" s="230"/>
      <c r="C235" s="231"/>
      <c r="D235" s="231"/>
      <c r="E235" s="90">
        <v>35</v>
      </c>
      <c r="F235" s="190" t="s">
        <v>92</v>
      </c>
      <c r="G235" s="190"/>
      <c r="H235" s="190"/>
      <c r="I235" s="190"/>
      <c r="J235" s="190"/>
      <c r="K235" s="192" t="s">
        <v>100</v>
      </c>
      <c r="L235" s="193"/>
      <c r="M235" s="58"/>
      <c r="N235" s="123"/>
      <c r="O235" s="123"/>
      <c r="P235" s="123"/>
      <c r="Q235" s="143"/>
      <c r="R235" s="143"/>
      <c r="S235" s="143"/>
      <c r="T235" s="143"/>
      <c r="U235" s="143"/>
      <c r="V235" s="59"/>
    </row>
    <row r="236" spans="1:22" ht="17.25" hidden="1" customHeight="1" outlineLevel="1">
      <c r="A236" s="94"/>
      <c r="B236" s="230"/>
      <c r="C236" s="231"/>
      <c r="D236" s="231"/>
      <c r="E236" s="90" t="s">
        <v>88</v>
      </c>
      <c r="F236" s="190" t="s">
        <v>93</v>
      </c>
      <c r="G236" s="190"/>
      <c r="H236" s="190"/>
      <c r="I236" s="190"/>
      <c r="J236" s="190"/>
      <c r="K236" s="192" t="s">
        <v>100</v>
      </c>
      <c r="L236" s="193"/>
      <c r="M236" s="58"/>
      <c r="N236" s="143"/>
      <c r="O236" s="143"/>
      <c r="P236" s="143"/>
      <c r="Q236" s="143"/>
      <c r="R236" s="143"/>
      <c r="S236" s="143"/>
      <c r="T236" s="143"/>
      <c r="U236" s="143"/>
      <c r="V236" s="59"/>
    </row>
    <row r="237" spans="1:22" ht="17.25" hidden="1" customHeight="1" outlineLevel="1">
      <c r="A237" s="94"/>
      <c r="B237" s="230"/>
      <c r="C237" s="231"/>
      <c r="D237" s="231"/>
      <c r="E237" s="90">
        <v>36</v>
      </c>
      <c r="F237" s="190" t="s">
        <v>94</v>
      </c>
      <c r="G237" s="190"/>
      <c r="H237" s="190"/>
      <c r="I237" s="190"/>
      <c r="J237" s="190"/>
      <c r="K237" s="192" t="s">
        <v>100</v>
      </c>
      <c r="L237" s="193"/>
      <c r="M237" s="58"/>
      <c r="N237" s="143"/>
      <c r="O237" s="143"/>
      <c r="P237" s="143"/>
      <c r="Q237" s="143"/>
      <c r="R237" s="143"/>
      <c r="S237" s="143"/>
      <c r="T237" s="143"/>
      <c r="U237" s="143"/>
      <c r="V237" s="59"/>
    </row>
    <row r="238" spans="1:22" ht="17.25" hidden="1" customHeight="1" outlineLevel="1">
      <c r="A238" s="94"/>
      <c r="B238" s="230"/>
      <c r="C238" s="231"/>
      <c r="D238" s="231"/>
      <c r="E238" s="90">
        <v>38</v>
      </c>
      <c r="F238" s="190" t="s">
        <v>95</v>
      </c>
      <c r="G238" s="190"/>
      <c r="H238" s="190"/>
      <c r="I238" s="190"/>
      <c r="J238" s="190"/>
      <c r="K238" s="192" t="s">
        <v>100</v>
      </c>
      <c r="L238" s="193"/>
      <c r="M238" s="58"/>
      <c r="N238" s="143"/>
      <c r="O238" s="143"/>
      <c r="P238" s="143"/>
      <c r="Q238" s="143"/>
      <c r="R238" s="143"/>
      <c r="S238" s="143"/>
      <c r="T238" s="143"/>
      <c r="U238" s="143"/>
      <c r="V238" s="59"/>
    </row>
    <row r="239" spans="1:22" ht="17.25" hidden="1" customHeight="1" outlineLevel="1">
      <c r="A239" s="94"/>
      <c r="B239" s="230"/>
      <c r="C239" s="231"/>
      <c r="D239" s="231"/>
      <c r="E239" s="90" t="s">
        <v>89</v>
      </c>
      <c r="F239" s="190" t="s">
        <v>96</v>
      </c>
      <c r="G239" s="190"/>
      <c r="H239" s="190"/>
      <c r="I239" s="190"/>
      <c r="J239" s="190"/>
      <c r="K239" s="192" t="s">
        <v>100</v>
      </c>
      <c r="L239" s="193"/>
      <c r="M239" s="58"/>
      <c r="N239" s="143"/>
      <c r="O239" s="143"/>
      <c r="P239" s="143"/>
      <c r="Q239" s="143"/>
      <c r="R239" s="143"/>
      <c r="S239" s="143"/>
      <c r="T239" s="143"/>
      <c r="U239" s="143"/>
      <c r="V239" s="59"/>
    </row>
    <row r="240" spans="1:22" ht="17.25" hidden="1" customHeight="1" outlineLevel="1">
      <c r="A240" s="94"/>
      <c r="B240" s="232"/>
      <c r="C240" s="233"/>
      <c r="D240" s="233"/>
      <c r="E240" s="91">
        <v>62</v>
      </c>
      <c r="F240" s="201" t="s">
        <v>99</v>
      </c>
      <c r="G240" s="201"/>
      <c r="H240" s="201"/>
      <c r="I240" s="201"/>
      <c r="J240" s="201"/>
      <c r="K240" s="192" t="s">
        <v>100</v>
      </c>
      <c r="L240" s="193"/>
      <c r="M240" s="60"/>
      <c r="N240" s="144"/>
      <c r="O240" s="144"/>
      <c r="P240" s="144"/>
      <c r="Q240" s="144"/>
      <c r="R240" s="144"/>
      <c r="S240" s="144"/>
      <c r="T240" s="144"/>
      <c r="U240" s="144"/>
      <c r="V240" s="62"/>
    </row>
    <row r="241" spans="1:22" ht="31.5" hidden="1" customHeight="1" outlineLevel="1">
      <c r="A241" s="94"/>
      <c r="B241" s="196" t="s">
        <v>68</v>
      </c>
      <c r="C241" s="197"/>
      <c r="D241" s="197"/>
      <c r="E241" s="198" t="s">
        <v>101</v>
      </c>
      <c r="F241" s="199"/>
      <c r="G241" s="199"/>
      <c r="H241" s="199"/>
      <c r="I241" s="199"/>
      <c r="J241" s="199"/>
      <c r="K241" s="199"/>
      <c r="L241" s="199"/>
      <c r="M241" s="199"/>
      <c r="N241" s="199"/>
      <c r="O241" s="199"/>
      <c r="P241" s="199"/>
      <c r="Q241" s="199"/>
      <c r="R241" s="199"/>
      <c r="S241" s="199"/>
      <c r="T241" s="199"/>
      <c r="U241" s="199"/>
      <c r="V241" s="200"/>
    </row>
    <row r="242" spans="1:22" ht="59.25" hidden="1" customHeight="1" outlineLevel="1" thickBot="1">
      <c r="A242" s="94"/>
      <c r="B242" s="194" t="s">
        <v>69</v>
      </c>
      <c r="C242" s="195"/>
      <c r="D242" s="195"/>
      <c r="E242" s="181" t="s">
        <v>86</v>
      </c>
      <c r="F242" s="182"/>
      <c r="G242" s="182"/>
      <c r="H242" s="182"/>
      <c r="I242" s="182"/>
      <c r="J242" s="182"/>
      <c r="K242" s="182"/>
      <c r="L242" s="182"/>
      <c r="M242" s="182"/>
      <c r="N242" s="182"/>
      <c r="O242" s="182"/>
      <c r="P242" s="182"/>
      <c r="Q242" s="182"/>
      <c r="R242" s="182"/>
      <c r="S242" s="182"/>
      <c r="T242" s="182"/>
      <c r="U242" s="182"/>
      <c r="V242" s="183"/>
    </row>
    <row r="243" spans="1:22" ht="14.25" hidden="1" customHeight="1" collapsed="1">
      <c r="A243" s="94"/>
      <c r="B243" s="124"/>
      <c r="C243" s="125"/>
      <c r="D243" s="125"/>
      <c r="E243" s="126"/>
      <c r="F243" s="143"/>
      <c r="G243" s="143"/>
      <c r="H243" s="143"/>
      <c r="I243" s="143"/>
      <c r="J243" s="143"/>
      <c r="K243" s="143"/>
      <c r="L243" s="143"/>
      <c r="M243" s="143"/>
      <c r="N243" s="143"/>
      <c r="O243" s="143"/>
      <c r="P243" s="143"/>
      <c r="Q243" s="143"/>
      <c r="R243" s="143"/>
      <c r="S243" s="143"/>
      <c r="T243" s="143"/>
      <c r="U243" s="143"/>
      <c r="V243" s="143"/>
    </row>
    <row r="244" spans="1:22" ht="74.25" customHeight="1" outlineLevel="1" thickBot="1">
      <c r="A244" s="94"/>
      <c r="B244" s="202" t="s">
        <v>66</v>
      </c>
      <c r="C244" s="203"/>
      <c r="D244" s="203"/>
      <c r="E244" s="265" t="s">
        <v>110</v>
      </c>
      <c r="F244" s="266"/>
      <c r="G244" s="266"/>
      <c r="H244" s="266"/>
      <c r="I244" s="266"/>
      <c r="J244" s="266"/>
      <c r="K244" s="266"/>
      <c r="L244" s="266"/>
      <c r="M244" s="266"/>
      <c r="N244" s="266"/>
      <c r="O244" s="266"/>
      <c r="P244" s="266"/>
      <c r="Q244" s="266"/>
      <c r="R244" s="266"/>
      <c r="S244" s="266"/>
      <c r="T244" s="266"/>
      <c r="U244" s="266"/>
      <c r="V244" s="267"/>
    </row>
    <row r="245" spans="1:22" ht="46.5" customHeight="1" outlineLevel="1">
      <c r="A245" s="94"/>
      <c r="B245" s="186" t="s">
        <v>81</v>
      </c>
      <c r="C245" s="187"/>
      <c r="D245" s="188"/>
      <c r="E245" s="207" t="s">
        <v>111</v>
      </c>
      <c r="F245" s="208"/>
      <c r="G245" s="208"/>
      <c r="H245" s="208"/>
      <c r="I245" s="208"/>
      <c r="J245" s="208"/>
      <c r="K245" s="208"/>
      <c r="L245" s="208"/>
      <c r="M245" s="208"/>
      <c r="N245" s="208"/>
      <c r="O245" s="208"/>
      <c r="P245" s="208"/>
      <c r="Q245" s="208"/>
      <c r="R245" s="208"/>
      <c r="S245" s="208"/>
      <c r="T245" s="208"/>
      <c r="U245" s="208"/>
      <c r="V245" s="209"/>
    </row>
    <row r="246" spans="1:22" ht="51" customHeight="1" outlineLevel="1">
      <c r="A246" s="94"/>
      <c r="B246" s="196" t="s">
        <v>82</v>
      </c>
      <c r="C246" s="197"/>
      <c r="D246" s="197"/>
      <c r="E246" s="198" t="s">
        <v>112</v>
      </c>
      <c r="F246" s="268"/>
      <c r="G246" s="268"/>
      <c r="H246" s="268"/>
      <c r="I246" s="268"/>
      <c r="J246" s="268"/>
      <c r="K246" s="268"/>
      <c r="L246" s="268"/>
      <c r="M246" s="268"/>
      <c r="N246" s="268"/>
      <c r="O246" s="268"/>
      <c r="P246" s="268"/>
      <c r="Q246" s="268"/>
      <c r="R246" s="268"/>
      <c r="S246" s="268"/>
      <c r="T246" s="268"/>
      <c r="U246" s="268"/>
      <c r="V246" s="269"/>
    </row>
    <row r="247" spans="1:22" ht="43.5" customHeight="1" outlineLevel="1">
      <c r="A247" s="94"/>
      <c r="B247" s="228" t="s">
        <v>67</v>
      </c>
      <c r="C247" s="229"/>
      <c r="D247" s="229"/>
      <c r="E247" s="210" t="s">
        <v>85</v>
      </c>
      <c r="F247" s="211"/>
      <c r="G247" s="211"/>
      <c r="H247" s="211"/>
      <c r="I247" s="211"/>
      <c r="J247" s="211"/>
      <c r="K247" s="211"/>
      <c r="L247" s="211"/>
      <c r="M247" s="211"/>
      <c r="N247" s="211"/>
      <c r="O247" s="211"/>
      <c r="P247" s="211"/>
      <c r="Q247" s="211"/>
      <c r="R247" s="211"/>
      <c r="S247" s="211"/>
      <c r="T247" s="211"/>
      <c r="U247" s="211"/>
      <c r="V247" s="212"/>
    </row>
    <row r="248" spans="1:22" ht="17.25" customHeight="1" outlineLevel="1">
      <c r="A248" s="94"/>
      <c r="B248" s="230"/>
      <c r="C248" s="231"/>
      <c r="D248" s="231"/>
      <c r="E248" s="89" t="s">
        <v>87</v>
      </c>
      <c r="F248" s="189" t="s">
        <v>97</v>
      </c>
      <c r="G248" s="189"/>
      <c r="H248" s="189"/>
      <c r="I248" s="189"/>
      <c r="J248" s="189"/>
      <c r="K248" s="189" t="s">
        <v>98</v>
      </c>
      <c r="L248" s="191"/>
      <c r="M248" s="58"/>
      <c r="N248" s="143"/>
      <c r="O248" s="143"/>
      <c r="P248" s="143"/>
      <c r="Q248" s="143"/>
      <c r="R248" s="143"/>
      <c r="S248" s="143"/>
      <c r="T248" s="143"/>
      <c r="U248" s="143"/>
      <c r="V248" s="59"/>
    </row>
    <row r="249" spans="1:22" ht="17.25" customHeight="1" outlineLevel="1">
      <c r="A249" s="94"/>
      <c r="B249" s="230"/>
      <c r="C249" s="231"/>
      <c r="D249" s="231"/>
      <c r="E249" s="90">
        <v>27</v>
      </c>
      <c r="F249" s="190" t="s">
        <v>90</v>
      </c>
      <c r="G249" s="190"/>
      <c r="H249" s="190"/>
      <c r="I249" s="190"/>
      <c r="J249" s="190"/>
      <c r="K249" s="281" t="s">
        <v>113</v>
      </c>
      <c r="L249" s="282"/>
      <c r="M249" s="58"/>
      <c r="N249" s="143"/>
      <c r="O249" s="143"/>
      <c r="P249" s="143"/>
      <c r="Q249" s="143"/>
      <c r="R249" s="143"/>
      <c r="S249" s="143"/>
      <c r="T249" s="143"/>
      <c r="U249" s="143"/>
      <c r="V249" s="59"/>
    </row>
    <row r="250" spans="1:22" ht="17.25" customHeight="1" outlineLevel="1">
      <c r="A250" s="94"/>
      <c r="B250" s="230"/>
      <c r="C250" s="231"/>
      <c r="D250" s="231"/>
      <c r="E250" s="90">
        <v>33</v>
      </c>
      <c r="F250" s="190" t="s">
        <v>91</v>
      </c>
      <c r="G250" s="190"/>
      <c r="H250" s="190"/>
      <c r="I250" s="190"/>
      <c r="J250" s="190"/>
      <c r="K250" s="275" t="s">
        <v>114</v>
      </c>
      <c r="L250" s="276"/>
      <c r="M250" s="58"/>
      <c r="N250" s="143"/>
      <c r="O250" s="143"/>
      <c r="P250" s="143"/>
      <c r="Q250" s="143"/>
      <c r="R250" s="143"/>
      <c r="S250" s="143"/>
      <c r="T250" s="143"/>
      <c r="U250" s="143"/>
      <c r="V250" s="59"/>
    </row>
    <row r="251" spans="1:22" ht="17.25" customHeight="1" outlineLevel="1">
      <c r="A251" s="94"/>
      <c r="B251" s="230"/>
      <c r="C251" s="231"/>
      <c r="D251" s="231"/>
      <c r="E251" s="90">
        <v>35</v>
      </c>
      <c r="F251" s="190" t="s">
        <v>92</v>
      </c>
      <c r="G251" s="190"/>
      <c r="H251" s="190"/>
      <c r="I251" s="190"/>
      <c r="J251" s="190"/>
      <c r="K251" s="281" t="s">
        <v>113</v>
      </c>
      <c r="L251" s="282"/>
      <c r="M251" s="58"/>
      <c r="N251" s="143"/>
      <c r="O251" s="143"/>
      <c r="P251" s="143"/>
      <c r="Q251" s="143"/>
      <c r="R251" s="143"/>
      <c r="S251" s="143"/>
      <c r="T251" s="143"/>
      <c r="U251" s="143"/>
      <c r="V251" s="59"/>
    </row>
    <row r="252" spans="1:22" ht="17.25" customHeight="1" outlineLevel="1">
      <c r="A252" s="94"/>
      <c r="B252" s="230"/>
      <c r="C252" s="231"/>
      <c r="D252" s="231"/>
      <c r="E252" s="90" t="s">
        <v>88</v>
      </c>
      <c r="F252" s="190" t="s">
        <v>93</v>
      </c>
      <c r="G252" s="190"/>
      <c r="H252" s="190"/>
      <c r="I252" s="190"/>
      <c r="J252" s="190"/>
      <c r="K252" s="281" t="s">
        <v>113</v>
      </c>
      <c r="L252" s="282"/>
      <c r="M252" s="58"/>
      <c r="N252" s="143"/>
      <c r="O252" s="143"/>
      <c r="P252" s="143"/>
      <c r="Q252" s="143"/>
      <c r="R252" s="143"/>
      <c r="S252" s="143"/>
      <c r="T252" s="143"/>
      <c r="U252" s="143"/>
      <c r="V252" s="59"/>
    </row>
    <row r="253" spans="1:22" ht="17.25" customHeight="1" outlineLevel="1">
      <c r="A253" s="94"/>
      <c r="B253" s="230"/>
      <c r="C253" s="231"/>
      <c r="D253" s="231"/>
      <c r="E253" s="90">
        <v>36</v>
      </c>
      <c r="F253" s="190" t="s">
        <v>94</v>
      </c>
      <c r="G253" s="190"/>
      <c r="H253" s="190"/>
      <c r="I253" s="190"/>
      <c r="J253" s="190"/>
      <c r="K253" s="281" t="s">
        <v>113</v>
      </c>
      <c r="L253" s="282"/>
      <c r="M253" s="58"/>
      <c r="N253" s="143"/>
      <c r="O253" s="143"/>
      <c r="P253" s="143"/>
      <c r="Q253" s="143"/>
      <c r="R253" s="143"/>
      <c r="S253" s="143"/>
      <c r="T253" s="143"/>
      <c r="U253" s="143"/>
      <c r="V253" s="59"/>
    </row>
    <row r="254" spans="1:22" ht="17.25" customHeight="1" outlineLevel="1">
      <c r="A254" s="94"/>
      <c r="B254" s="230"/>
      <c r="C254" s="231"/>
      <c r="D254" s="231"/>
      <c r="E254" s="90">
        <v>38</v>
      </c>
      <c r="F254" s="190" t="s">
        <v>95</v>
      </c>
      <c r="G254" s="190"/>
      <c r="H254" s="190"/>
      <c r="I254" s="190"/>
      <c r="J254" s="190"/>
      <c r="K254" s="281" t="s">
        <v>113</v>
      </c>
      <c r="L254" s="282"/>
      <c r="M254" s="58"/>
      <c r="N254" s="143"/>
      <c r="O254" s="143"/>
      <c r="P254" s="143"/>
      <c r="Q254" s="143"/>
      <c r="R254" s="143"/>
      <c r="S254" s="143"/>
      <c r="T254" s="143"/>
      <c r="U254" s="143"/>
      <c r="V254" s="59"/>
    </row>
    <row r="255" spans="1:22" ht="17.25" customHeight="1" outlineLevel="1">
      <c r="A255" s="94"/>
      <c r="B255" s="230"/>
      <c r="C255" s="231"/>
      <c r="D255" s="231"/>
      <c r="E255" s="90" t="s">
        <v>89</v>
      </c>
      <c r="F255" s="190" t="s">
        <v>96</v>
      </c>
      <c r="G255" s="190"/>
      <c r="H255" s="190"/>
      <c r="I255" s="190"/>
      <c r="J255" s="190"/>
      <c r="K255" s="275" t="s">
        <v>114</v>
      </c>
      <c r="L255" s="276"/>
      <c r="M255" s="58"/>
      <c r="N255" s="143"/>
      <c r="O255" s="143"/>
      <c r="P255" s="143"/>
      <c r="Q255" s="143"/>
      <c r="R255" s="143"/>
      <c r="S255" s="143"/>
      <c r="T255" s="143"/>
      <c r="U255" s="143"/>
      <c r="V255" s="59"/>
    </row>
    <row r="256" spans="1:22" ht="17.25" customHeight="1" outlineLevel="1">
      <c r="A256" s="94"/>
      <c r="B256" s="232"/>
      <c r="C256" s="233"/>
      <c r="D256" s="233"/>
      <c r="E256" s="91">
        <v>62</v>
      </c>
      <c r="F256" s="201" t="s">
        <v>99</v>
      </c>
      <c r="G256" s="201"/>
      <c r="H256" s="201"/>
      <c r="I256" s="201"/>
      <c r="J256" s="201"/>
      <c r="K256" s="281" t="s">
        <v>113</v>
      </c>
      <c r="L256" s="282"/>
      <c r="M256" s="60"/>
      <c r="N256" s="144"/>
      <c r="O256" s="144"/>
      <c r="P256" s="144"/>
      <c r="Q256" s="144"/>
      <c r="R256" s="144"/>
      <c r="S256" s="144"/>
      <c r="T256" s="144"/>
      <c r="U256" s="144"/>
      <c r="V256" s="62"/>
    </row>
    <row r="257" spans="1:22" ht="31.5" customHeight="1" outlineLevel="1">
      <c r="A257" s="94"/>
      <c r="B257" s="196" t="s">
        <v>68</v>
      </c>
      <c r="C257" s="197"/>
      <c r="D257" s="197"/>
      <c r="E257" s="198" t="str">
        <f>VLOOKUP($E$5,[1]Sheet1!$B$2:$BY$60,58,FALSE)</f>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
      <c r="F257" s="199"/>
      <c r="G257" s="199"/>
      <c r="H257" s="199"/>
      <c r="I257" s="199"/>
      <c r="J257" s="199"/>
      <c r="K257" s="199"/>
      <c r="L257" s="199"/>
      <c r="M257" s="199"/>
      <c r="N257" s="199"/>
      <c r="O257" s="199"/>
      <c r="P257" s="199"/>
      <c r="Q257" s="199"/>
      <c r="R257" s="199"/>
      <c r="S257" s="199"/>
      <c r="T257" s="199"/>
      <c r="U257" s="199"/>
      <c r="V257" s="200"/>
    </row>
    <row r="258" spans="1:22" ht="59.25" customHeight="1" outlineLevel="1" thickBot="1">
      <c r="A258" s="94"/>
      <c r="B258" s="194" t="s">
        <v>69</v>
      </c>
      <c r="C258" s="195"/>
      <c r="D258" s="195"/>
      <c r="E258" s="181" t="str">
        <f>VLOOKUP($E$5,[1]Sheet1!$B$2:$BY$60,69,FALSE)</f>
        <v>Ryby, ptaki, siedliska w słupie wody, siedliska na dnie morskim</v>
      </c>
      <c r="F258" s="182"/>
      <c r="G258" s="182"/>
      <c r="H258" s="182"/>
      <c r="I258" s="182"/>
      <c r="J258" s="182"/>
      <c r="K258" s="182"/>
      <c r="L258" s="182"/>
      <c r="M258" s="182"/>
      <c r="N258" s="182"/>
      <c r="O258" s="182"/>
      <c r="P258" s="182"/>
      <c r="Q258" s="182"/>
      <c r="R258" s="182"/>
      <c r="S258" s="182"/>
      <c r="T258" s="182"/>
      <c r="U258" s="182"/>
      <c r="V258" s="183"/>
    </row>
    <row r="259" spans="1:22" ht="14.25" hidden="1" customHeight="1">
      <c r="A259" s="94"/>
      <c r="B259" s="124"/>
      <c r="C259" s="125"/>
      <c r="D259" s="125"/>
      <c r="E259" s="126"/>
      <c r="F259" s="143"/>
      <c r="G259" s="143"/>
      <c r="H259" s="143"/>
      <c r="I259" s="143"/>
      <c r="J259" s="143"/>
      <c r="K259" s="143"/>
      <c r="L259" s="143"/>
      <c r="M259" s="143"/>
      <c r="N259" s="143"/>
      <c r="O259" s="143"/>
      <c r="P259" s="143"/>
      <c r="Q259" s="143"/>
      <c r="R259" s="143"/>
      <c r="S259" s="143"/>
      <c r="T259" s="143"/>
      <c r="U259" s="143"/>
      <c r="V259" s="143"/>
    </row>
    <row r="260" spans="1:22" ht="74.25" hidden="1" customHeight="1" outlineLevel="1" thickBot="1">
      <c r="A260" s="94"/>
      <c r="B260" s="202" t="s">
        <v>66</v>
      </c>
      <c r="C260" s="203"/>
      <c r="D260" s="203"/>
      <c r="E260" s="265" t="s">
        <v>115</v>
      </c>
      <c r="F260" s="266"/>
      <c r="G260" s="266"/>
      <c r="H260" s="266"/>
      <c r="I260" s="266"/>
      <c r="J260" s="266"/>
      <c r="K260" s="266"/>
      <c r="L260" s="266"/>
      <c r="M260" s="266"/>
      <c r="N260" s="266"/>
      <c r="O260" s="266"/>
      <c r="P260" s="266"/>
      <c r="Q260" s="266"/>
      <c r="R260" s="266"/>
      <c r="S260" s="266"/>
      <c r="T260" s="266"/>
      <c r="U260" s="266"/>
      <c r="V260" s="267"/>
    </row>
    <row r="261" spans="1:22" ht="46.5" hidden="1" customHeight="1" outlineLevel="1">
      <c r="A261" s="94"/>
      <c r="B261" s="186" t="s">
        <v>81</v>
      </c>
      <c r="C261" s="187"/>
      <c r="D261" s="188"/>
      <c r="E261" s="207" t="s">
        <v>116</v>
      </c>
      <c r="F261" s="208"/>
      <c r="G261" s="208"/>
      <c r="H261" s="208"/>
      <c r="I261" s="208"/>
      <c r="J261" s="208"/>
      <c r="K261" s="208"/>
      <c r="L261" s="208"/>
      <c r="M261" s="208"/>
      <c r="N261" s="208"/>
      <c r="O261" s="208"/>
      <c r="P261" s="208"/>
      <c r="Q261" s="208"/>
      <c r="R261" s="208"/>
      <c r="S261" s="208"/>
      <c r="T261" s="208"/>
      <c r="U261" s="208"/>
      <c r="V261" s="209"/>
    </row>
    <row r="262" spans="1:22" ht="105.75" hidden="1" customHeight="1" outlineLevel="1">
      <c r="A262" s="94"/>
      <c r="B262" s="196" t="s">
        <v>82</v>
      </c>
      <c r="C262" s="197"/>
      <c r="D262" s="197"/>
      <c r="E262" s="198" t="s">
        <v>117</v>
      </c>
      <c r="F262" s="268"/>
      <c r="G262" s="268"/>
      <c r="H262" s="268"/>
      <c r="I262" s="268"/>
      <c r="J262" s="268"/>
      <c r="K262" s="268"/>
      <c r="L262" s="268"/>
      <c r="M262" s="268"/>
      <c r="N262" s="268"/>
      <c r="O262" s="268"/>
      <c r="P262" s="268"/>
      <c r="Q262" s="268"/>
      <c r="R262" s="268"/>
      <c r="S262" s="268"/>
      <c r="T262" s="268"/>
      <c r="U262" s="268"/>
      <c r="V262" s="269"/>
    </row>
    <row r="263" spans="1:22" ht="43.5" hidden="1" customHeight="1" outlineLevel="1">
      <c r="A263" s="94"/>
      <c r="B263" s="228" t="s">
        <v>67</v>
      </c>
      <c r="C263" s="229"/>
      <c r="D263" s="229"/>
      <c r="E263" s="210" t="s">
        <v>85</v>
      </c>
      <c r="F263" s="211"/>
      <c r="G263" s="211"/>
      <c r="H263" s="211"/>
      <c r="I263" s="211"/>
      <c r="J263" s="211"/>
      <c r="K263" s="211"/>
      <c r="L263" s="211"/>
      <c r="M263" s="211"/>
      <c r="N263" s="211"/>
      <c r="O263" s="211"/>
      <c r="P263" s="211"/>
      <c r="Q263" s="211"/>
      <c r="R263" s="211"/>
      <c r="S263" s="211"/>
      <c r="T263" s="211"/>
      <c r="U263" s="211"/>
      <c r="V263" s="212"/>
    </row>
    <row r="264" spans="1:22" ht="17.25" hidden="1" customHeight="1" outlineLevel="1">
      <c r="A264" s="94"/>
      <c r="B264" s="230"/>
      <c r="C264" s="231"/>
      <c r="D264" s="231"/>
      <c r="E264" s="89" t="s">
        <v>87</v>
      </c>
      <c r="F264" s="189" t="s">
        <v>97</v>
      </c>
      <c r="G264" s="189"/>
      <c r="H264" s="189"/>
      <c r="I264" s="189"/>
      <c r="J264" s="189"/>
      <c r="K264" s="189" t="s">
        <v>98</v>
      </c>
      <c r="L264" s="191"/>
      <c r="M264" s="58"/>
      <c r="N264" s="143"/>
      <c r="O264" s="143"/>
      <c r="P264" s="143"/>
      <c r="Q264" s="143"/>
      <c r="R264" s="143"/>
      <c r="S264" s="143"/>
      <c r="T264" s="143"/>
      <c r="U264" s="143"/>
      <c r="V264" s="59"/>
    </row>
    <row r="265" spans="1:22" ht="17.25" hidden="1" customHeight="1" outlineLevel="1">
      <c r="A265" s="94"/>
      <c r="B265" s="230"/>
      <c r="C265" s="231"/>
      <c r="D265" s="231"/>
      <c r="E265" s="90">
        <v>27</v>
      </c>
      <c r="F265" s="190" t="s">
        <v>90</v>
      </c>
      <c r="G265" s="190"/>
      <c r="H265" s="190"/>
      <c r="I265" s="190"/>
      <c r="J265" s="190"/>
      <c r="K265" s="192" t="s">
        <v>100</v>
      </c>
      <c r="L265" s="193"/>
      <c r="M265" s="58"/>
      <c r="N265" s="143"/>
      <c r="O265" s="143"/>
      <c r="P265" s="143"/>
      <c r="Q265" s="143"/>
      <c r="R265" s="143"/>
      <c r="S265" s="143"/>
      <c r="T265" s="143"/>
      <c r="U265" s="143"/>
      <c r="V265" s="59"/>
    </row>
    <row r="266" spans="1:22" ht="17.25" hidden="1" customHeight="1" outlineLevel="1">
      <c r="A266" s="94"/>
      <c r="B266" s="230"/>
      <c r="C266" s="231"/>
      <c r="D266" s="231"/>
      <c r="E266" s="90">
        <v>33</v>
      </c>
      <c r="F266" s="190" t="s">
        <v>91</v>
      </c>
      <c r="G266" s="190"/>
      <c r="H266" s="190"/>
      <c r="I266" s="190"/>
      <c r="J266" s="190"/>
      <c r="K266" s="192" t="s">
        <v>100</v>
      </c>
      <c r="L266" s="193"/>
      <c r="M266" s="58"/>
      <c r="N266" s="143"/>
      <c r="O266" s="143"/>
      <c r="P266" s="143"/>
      <c r="Q266" s="143"/>
      <c r="R266" s="143"/>
      <c r="S266" s="143"/>
      <c r="T266" s="143"/>
      <c r="U266" s="143"/>
      <c r="V266" s="59"/>
    </row>
    <row r="267" spans="1:22" ht="17.25" hidden="1" customHeight="1" outlineLevel="1">
      <c r="A267" s="94"/>
      <c r="B267" s="230"/>
      <c r="C267" s="231"/>
      <c r="D267" s="231"/>
      <c r="E267" s="90">
        <v>35</v>
      </c>
      <c r="F267" s="190" t="s">
        <v>92</v>
      </c>
      <c r="G267" s="190"/>
      <c r="H267" s="190"/>
      <c r="I267" s="190"/>
      <c r="J267" s="190"/>
      <c r="K267" s="192" t="s">
        <v>100</v>
      </c>
      <c r="L267" s="193"/>
      <c r="M267" s="58"/>
      <c r="N267" s="143"/>
      <c r="O267" s="143"/>
      <c r="P267" s="143"/>
      <c r="Q267" s="143"/>
      <c r="R267" s="143"/>
      <c r="S267" s="143"/>
      <c r="T267" s="143"/>
      <c r="U267" s="143"/>
      <c r="V267" s="59"/>
    </row>
    <row r="268" spans="1:22" ht="17.25" hidden="1" customHeight="1" outlineLevel="1">
      <c r="A268" s="94"/>
      <c r="B268" s="230"/>
      <c r="C268" s="231"/>
      <c r="D268" s="231"/>
      <c r="E268" s="90" t="s">
        <v>88</v>
      </c>
      <c r="F268" s="190" t="s">
        <v>93</v>
      </c>
      <c r="G268" s="190"/>
      <c r="H268" s="190"/>
      <c r="I268" s="190"/>
      <c r="J268" s="190"/>
      <c r="K268" s="192" t="s">
        <v>100</v>
      </c>
      <c r="L268" s="193"/>
      <c r="M268" s="58"/>
      <c r="N268" s="143"/>
      <c r="O268" s="143"/>
      <c r="P268" s="143"/>
      <c r="Q268" s="143"/>
      <c r="R268" s="143"/>
      <c r="S268" s="143"/>
      <c r="T268" s="143"/>
      <c r="U268" s="143"/>
      <c r="V268" s="59"/>
    </row>
    <row r="269" spans="1:22" ht="17.25" hidden="1" customHeight="1" outlineLevel="1">
      <c r="A269" s="94"/>
      <c r="B269" s="230"/>
      <c r="C269" s="231"/>
      <c r="D269" s="231"/>
      <c r="E269" s="90">
        <v>36</v>
      </c>
      <c r="F269" s="190" t="s">
        <v>94</v>
      </c>
      <c r="G269" s="190"/>
      <c r="H269" s="190"/>
      <c r="I269" s="190"/>
      <c r="J269" s="190"/>
      <c r="K269" s="192" t="s">
        <v>100</v>
      </c>
      <c r="L269" s="193"/>
      <c r="M269" s="58"/>
      <c r="O269" s="143"/>
      <c r="P269" s="143"/>
      <c r="Q269" s="143"/>
      <c r="R269" s="143"/>
      <c r="S269" s="143"/>
      <c r="T269" s="143"/>
      <c r="U269" s="143"/>
      <c r="V269" s="59"/>
    </row>
    <row r="270" spans="1:22" ht="17.25" hidden="1" customHeight="1" outlineLevel="1">
      <c r="A270" s="94"/>
      <c r="B270" s="230"/>
      <c r="C270" s="231"/>
      <c r="D270" s="231"/>
      <c r="E270" s="90">
        <v>38</v>
      </c>
      <c r="F270" s="190" t="s">
        <v>95</v>
      </c>
      <c r="G270" s="190"/>
      <c r="H270" s="190"/>
      <c r="I270" s="190"/>
      <c r="J270" s="190"/>
      <c r="K270" s="192" t="s">
        <v>100</v>
      </c>
      <c r="L270" s="193"/>
      <c r="M270" s="58"/>
      <c r="N270" s="143"/>
      <c r="O270" s="143"/>
      <c r="P270" s="143"/>
      <c r="Q270" s="143"/>
      <c r="R270" s="143"/>
      <c r="S270" s="143"/>
      <c r="T270" s="143"/>
      <c r="U270" s="143"/>
      <c r="V270" s="59"/>
    </row>
    <row r="271" spans="1:22" ht="17.25" hidden="1" customHeight="1" outlineLevel="1">
      <c r="A271" s="94"/>
      <c r="B271" s="230"/>
      <c r="C271" s="231"/>
      <c r="D271" s="231"/>
      <c r="E271" s="90" t="s">
        <v>89</v>
      </c>
      <c r="F271" s="190" t="s">
        <v>96</v>
      </c>
      <c r="G271" s="190"/>
      <c r="H271" s="190"/>
      <c r="I271" s="190"/>
      <c r="J271" s="190"/>
      <c r="K271" s="192" t="s">
        <v>100</v>
      </c>
      <c r="L271" s="193"/>
      <c r="M271" s="50" t="s">
        <v>118</v>
      </c>
      <c r="O271" s="143"/>
      <c r="P271" s="143"/>
      <c r="Q271" s="143"/>
      <c r="R271" s="143"/>
      <c r="S271" s="143"/>
      <c r="T271" s="143"/>
      <c r="U271" s="143"/>
      <c r="V271" s="59"/>
    </row>
    <row r="272" spans="1:22" ht="17.25" hidden="1" customHeight="1" outlineLevel="1">
      <c r="A272" s="94"/>
      <c r="B272" s="232"/>
      <c r="C272" s="233"/>
      <c r="D272" s="233"/>
      <c r="E272" s="91">
        <v>62</v>
      </c>
      <c r="F272" s="201" t="s">
        <v>99</v>
      </c>
      <c r="G272" s="201"/>
      <c r="H272" s="201"/>
      <c r="I272" s="201"/>
      <c r="J272" s="201"/>
      <c r="K272" s="281" t="s">
        <v>113</v>
      </c>
      <c r="L272" s="282"/>
      <c r="M272" s="60"/>
      <c r="N272" s="144"/>
      <c r="O272" s="144"/>
      <c r="P272" s="144"/>
      <c r="Q272" s="144"/>
      <c r="R272" s="144"/>
      <c r="S272" s="144"/>
      <c r="T272" s="144"/>
      <c r="U272" s="144"/>
      <c r="V272" s="62"/>
    </row>
    <row r="273" spans="1:22" ht="31.5" hidden="1" customHeight="1" outlineLevel="1">
      <c r="A273" s="94"/>
      <c r="B273" s="196" t="s">
        <v>68</v>
      </c>
      <c r="C273" s="197"/>
      <c r="D273" s="197"/>
      <c r="E273" s="198" t="s">
        <v>101</v>
      </c>
      <c r="F273" s="199"/>
      <c r="G273" s="199"/>
      <c r="H273" s="199"/>
      <c r="I273" s="199"/>
      <c r="J273" s="199"/>
      <c r="K273" s="280"/>
      <c r="L273" s="280"/>
      <c r="M273" s="199"/>
      <c r="N273" s="199"/>
      <c r="O273" s="199"/>
      <c r="P273" s="199"/>
      <c r="Q273" s="199"/>
      <c r="R273" s="199"/>
      <c r="S273" s="199"/>
      <c r="T273" s="199"/>
      <c r="U273" s="199"/>
      <c r="V273" s="200"/>
    </row>
    <row r="274" spans="1:22" ht="59.25" hidden="1" customHeight="1" outlineLevel="1" thickBot="1">
      <c r="A274" s="94"/>
      <c r="B274" s="194" t="s">
        <v>69</v>
      </c>
      <c r="C274" s="195"/>
      <c r="D274" s="195"/>
      <c r="E274" s="181" t="s">
        <v>86</v>
      </c>
      <c r="F274" s="182"/>
      <c r="G274" s="182"/>
      <c r="H274" s="182"/>
      <c r="I274" s="182"/>
      <c r="J274" s="182"/>
      <c r="K274" s="182"/>
      <c r="L274" s="182"/>
      <c r="M274" s="182"/>
      <c r="N274" s="182"/>
      <c r="O274" s="182"/>
      <c r="P274" s="182"/>
      <c r="Q274" s="182"/>
      <c r="R274" s="182"/>
      <c r="S274" s="182"/>
      <c r="T274" s="182"/>
      <c r="U274" s="182"/>
      <c r="V274" s="183"/>
    </row>
    <row r="275" spans="1:22" ht="14.25" customHeight="1" collapsed="1">
      <c r="A275" s="94"/>
      <c r="B275" s="124"/>
      <c r="C275" s="125"/>
      <c r="D275" s="125"/>
      <c r="E275" s="126"/>
      <c r="F275" s="143"/>
      <c r="G275" s="143"/>
      <c r="H275" s="143"/>
      <c r="I275" s="143"/>
      <c r="J275" s="143"/>
      <c r="K275" s="143"/>
      <c r="L275" s="143"/>
      <c r="M275" s="143"/>
      <c r="N275" s="143"/>
      <c r="O275" s="143"/>
      <c r="P275" s="143"/>
      <c r="Q275" s="143"/>
      <c r="R275" s="143"/>
      <c r="S275" s="143"/>
      <c r="T275" s="143"/>
      <c r="U275" s="143"/>
      <c r="V275" s="143"/>
    </row>
    <row r="276" spans="1:22" ht="74.25" customHeight="1" outlineLevel="1" thickBot="1">
      <c r="A276" s="94"/>
      <c r="B276" s="202" t="s">
        <v>66</v>
      </c>
      <c r="C276" s="203"/>
      <c r="D276" s="203"/>
      <c r="E276" s="265" t="s">
        <v>119</v>
      </c>
      <c r="F276" s="266"/>
      <c r="G276" s="266"/>
      <c r="H276" s="266"/>
      <c r="I276" s="266"/>
      <c r="J276" s="266"/>
      <c r="K276" s="266"/>
      <c r="L276" s="266"/>
      <c r="M276" s="266"/>
      <c r="N276" s="266"/>
      <c r="O276" s="266"/>
      <c r="P276" s="266"/>
      <c r="Q276" s="266"/>
      <c r="R276" s="266"/>
      <c r="S276" s="266"/>
      <c r="T276" s="266"/>
      <c r="U276" s="266"/>
      <c r="V276" s="267"/>
    </row>
    <row r="277" spans="1:22" ht="46.5" customHeight="1" outlineLevel="1">
      <c r="A277" s="94"/>
      <c r="B277" s="186" t="s">
        <v>81</v>
      </c>
      <c r="C277" s="187"/>
      <c r="D277" s="188"/>
      <c r="E277" s="207" t="s">
        <v>120</v>
      </c>
      <c r="F277" s="208"/>
      <c r="G277" s="208"/>
      <c r="H277" s="208"/>
      <c r="I277" s="208"/>
      <c r="J277" s="208"/>
      <c r="K277" s="208"/>
      <c r="L277" s="208"/>
      <c r="M277" s="208"/>
      <c r="N277" s="208"/>
      <c r="O277" s="208"/>
      <c r="P277" s="208"/>
      <c r="Q277" s="208"/>
      <c r="R277" s="208"/>
      <c r="S277" s="208"/>
      <c r="T277" s="208"/>
      <c r="U277" s="208"/>
      <c r="V277" s="209"/>
    </row>
    <row r="278" spans="1:22" ht="38.25" customHeight="1" outlineLevel="1">
      <c r="A278" s="94"/>
      <c r="B278" s="196" t="s">
        <v>82</v>
      </c>
      <c r="C278" s="197"/>
      <c r="D278" s="197"/>
      <c r="E278" s="198" t="s">
        <v>121</v>
      </c>
      <c r="F278" s="268"/>
      <c r="G278" s="268"/>
      <c r="H278" s="268"/>
      <c r="I278" s="268"/>
      <c r="J278" s="268"/>
      <c r="K278" s="268"/>
      <c r="L278" s="268"/>
      <c r="M278" s="268"/>
      <c r="N278" s="268"/>
      <c r="O278" s="268"/>
      <c r="P278" s="268"/>
      <c r="Q278" s="268"/>
      <c r="R278" s="268"/>
      <c r="S278" s="268"/>
      <c r="T278" s="268"/>
      <c r="U278" s="268"/>
      <c r="V278" s="269"/>
    </row>
    <row r="279" spans="1:22" ht="43.5" customHeight="1" outlineLevel="1">
      <c r="A279" s="94"/>
      <c r="B279" s="228" t="s">
        <v>67</v>
      </c>
      <c r="C279" s="229"/>
      <c r="D279" s="229"/>
      <c r="E279" s="210" t="s">
        <v>85</v>
      </c>
      <c r="F279" s="211"/>
      <c r="G279" s="211"/>
      <c r="H279" s="211"/>
      <c r="I279" s="211"/>
      <c r="J279" s="211"/>
      <c r="K279" s="211"/>
      <c r="L279" s="211"/>
      <c r="M279" s="211"/>
      <c r="N279" s="211"/>
      <c r="O279" s="211"/>
      <c r="P279" s="211"/>
      <c r="Q279" s="211"/>
      <c r="R279" s="211"/>
      <c r="S279" s="211"/>
      <c r="T279" s="211"/>
      <c r="U279" s="211"/>
      <c r="V279" s="212"/>
    </row>
    <row r="280" spans="1:22" ht="17.25" customHeight="1" outlineLevel="1">
      <c r="A280" s="94"/>
      <c r="B280" s="230"/>
      <c r="C280" s="231"/>
      <c r="D280" s="231"/>
      <c r="E280" s="89" t="s">
        <v>87</v>
      </c>
      <c r="F280" s="189" t="s">
        <v>97</v>
      </c>
      <c r="G280" s="189"/>
      <c r="H280" s="189"/>
      <c r="I280" s="189"/>
      <c r="J280" s="189"/>
      <c r="K280" s="189" t="s">
        <v>98</v>
      </c>
      <c r="L280" s="191"/>
      <c r="M280" s="58"/>
      <c r="N280" s="143"/>
      <c r="O280" s="143"/>
      <c r="P280" s="143"/>
      <c r="Q280" s="143"/>
      <c r="R280" s="143"/>
      <c r="S280" s="143"/>
      <c r="T280" s="143"/>
      <c r="U280" s="143"/>
      <c r="V280" s="59"/>
    </row>
    <row r="281" spans="1:22" ht="17.25" customHeight="1" outlineLevel="1">
      <c r="A281" s="94"/>
      <c r="B281" s="230"/>
      <c r="C281" s="231"/>
      <c r="D281" s="231"/>
      <c r="E281" s="90">
        <v>27</v>
      </c>
      <c r="F281" s="190" t="s">
        <v>90</v>
      </c>
      <c r="G281" s="190"/>
      <c r="H281" s="190"/>
      <c r="I281" s="190"/>
      <c r="J281" s="190"/>
      <c r="K281" s="192" t="s">
        <v>100</v>
      </c>
      <c r="L281" s="193"/>
      <c r="M281" s="58"/>
      <c r="N281" s="143"/>
      <c r="O281" s="143"/>
      <c r="P281" s="143"/>
      <c r="Q281" s="143"/>
      <c r="R281" s="143"/>
      <c r="S281" s="143"/>
      <c r="T281" s="143"/>
      <c r="U281" s="143"/>
      <c r="V281" s="59"/>
    </row>
    <row r="282" spans="1:22" ht="17.25" customHeight="1" outlineLevel="1">
      <c r="A282" s="94"/>
      <c r="B282" s="230"/>
      <c r="C282" s="231"/>
      <c r="D282" s="231"/>
      <c r="E282" s="90">
        <v>33</v>
      </c>
      <c r="F282" s="190" t="s">
        <v>91</v>
      </c>
      <c r="G282" s="190"/>
      <c r="H282" s="190"/>
      <c r="I282" s="190"/>
      <c r="J282" s="190"/>
      <c r="K282" s="192" t="s">
        <v>100</v>
      </c>
      <c r="L282" s="193"/>
      <c r="M282" s="58"/>
      <c r="N282" s="143"/>
      <c r="O282" s="143"/>
      <c r="P282" s="143"/>
      <c r="Q282" s="143"/>
      <c r="R282" s="143"/>
      <c r="S282" s="143"/>
      <c r="T282" s="143"/>
      <c r="U282" s="143"/>
      <c r="V282" s="59"/>
    </row>
    <row r="283" spans="1:22" ht="17.25" customHeight="1" outlineLevel="1">
      <c r="A283" s="94"/>
      <c r="B283" s="230"/>
      <c r="C283" s="231"/>
      <c r="D283" s="231"/>
      <c r="E283" s="90">
        <v>35</v>
      </c>
      <c r="F283" s="190" t="s">
        <v>92</v>
      </c>
      <c r="G283" s="190"/>
      <c r="H283" s="190"/>
      <c r="I283" s="190"/>
      <c r="J283" s="190"/>
      <c r="K283" s="192" t="s">
        <v>100</v>
      </c>
      <c r="L283" s="193"/>
      <c r="M283" s="58"/>
      <c r="N283" s="143"/>
      <c r="O283" s="143"/>
      <c r="P283" s="143"/>
      <c r="Q283" s="143"/>
      <c r="R283" s="143"/>
      <c r="S283" s="143"/>
      <c r="T283" s="143"/>
      <c r="U283" s="143"/>
      <c r="V283" s="59"/>
    </row>
    <row r="284" spans="1:22" ht="17.25" customHeight="1" outlineLevel="1">
      <c r="A284" s="94"/>
      <c r="B284" s="230"/>
      <c r="C284" s="231"/>
      <c r="D284" s="231"/>
      <c r="E284" s="90" t="s">
        <v>88</v>
      </c>
      <c r="F284" s="190" t="s">
        <v>93</v>
      </c>
      <c r="G284" s="190"/>
      <c r="H284" s="190"/>
      <c r="I284" s="190"/>
      <c r="J284" s="190"/>
      <c r="K284" s="192" t="s">
        <v>100</v>
      </c>
      <c r="L284" s="193"/>
      <c r="M284" s="58"/>
      <c r="N284" s="143"/>
      <c r="O284" s="143"/>
      <c r="P284" s="143"/>
      <c r="Q284" s="143"/>
      <c r="R284" s="143"/>
      <c r="S284" s="143"/>
      <c r="T284" s="143"/>
      <c r="U284" s="143"/>
      <c r="V284" s="59"/>
    </row>
    <row r="285" spans="1:22" ht="17.25" customHeight="1" outlineLevel="1">
      <c r="A285" s="94"/>
      <c r="B285" s="230"/>
      <c r="C285" s="231"/>
      <c r="D285" s="231"/>
      <c r="E285" s="90">
        <v>36</v>
      </c>
      <c r="F285" s="190" t="s">
        <v>94</v>
      </c>
      <c r="G285" s="190"/>
      <c r="H285" s="190"/>
      <c r="I285" s="190"/>
      <c r="J285" s="190"/>
      <c r="K285" s="281" t="s">
        <v>113</v>
      </c>
      <c r="L285" s="282"/>
      <c r="M285" s="58"/>
      <c r="N285" s="143"/>
      <c r="O285" s="143"/>
      <c r="P285" s="143"/>
      <c r="Q285" s="143"/>
      <c r="R285" s="143"/>
      <c r="S285" s="143"/>
      <c r="T285" s="143"/>
      <c r="U285" s="143"/>
      <c r="V285" s="59"/>
    </row>
    <row r="286" spans="1:22" ht="17.25" customHeight="1" outlineLevel="1">
      <c r="A286" s="94"/>
      <c r="B286" s="230"/>
      <c r="C286" s="231"/>
      <c r="D286" s="231"/>
      <c r="E286" s="90">
        <v>38</v>
      </c>
      <c r="F286" s="190" t="s">
        <v>95</v>
      </c>
      <c r="G286" s="190"/>
      <c r="H286" s="190"/>
      <c r="I286" s="190"/>
      <c r="J286" s="190"/>
      <c r="K286" s="192" t="s">
        <v>100</v>
      </c>
      <c r="L286" s="193"/>
      <c r="M286" s="58"/>
      <c r="N286" s="143"/>
      <c r="O286" s="143"/>
      <c r="P286" s="143"/>
      <c r="Q286" s="143"/>
      <c r="R286" s="143"/>
      <c r="S286" s="143"/>
      <c r="T286" s="143"/>
      <c r="U286" s="143"/>
      <c r="V286" s="59"/>
    </row>
    <row r="287" spans="1:22" ht="17.25" customHeight="1" outlineLevel="1">
      <c r="A287" s="94"/>
      <c r="B287" s="230"/>
      <c r="C287" s="231"/>
      <c r="D287" s="231"/>
      <c r="E287" s="90" t="s">
        <v>89</v>
      </c>
      <c r="F287" s="190" t="s">
        <v>96</v>
      </c>
      <c r="G287" s="190"/>
      <c r="H287" s="190"/>
      <c r="I287" s="190"/>
      <c r="J287" s="190"/>
      <c r="K287" s="192" t="s">
        <v>100</v>
      </c>
      <c r="L287" s="193"/>
      <c r="M287" s="58"/>
      <c r="N287" s="143"/>
      <c r="O287" s="143"/>
      <c r="P287" s="143"/>
      <c r="Q287" s="143"/>
      <c r="R287" s="143"/>
      <c r="S287" s="143"/>
      <c r="T287" s="143"/>
      <c r="U287" s="143"/>
      <c r="V287" s="59"/>
    </row>
    <row r="288" spans="1:22" ht="17.25" customHeight="1" outlineLevel="1">
      <c r="A288" s="94"/>
      <c r="B288" s="232"/>
      <c r="C288" s="233"/>
      <c r="D288" s="233"/>
      <c r="E288" s="91">
        <v>62</v>
      </c>
      <c r="F288" s="201" t="s">
        <v>99</v>
      </c>
      <c r="G288" s="201"/>
      <c r="H288" s="201"/>
      <c r="I288" s="201"/>
      <c r="J288" s="201"/>
      <c r="K288" s="283" t="s">
        <v>100</v>
      </c>
      <c r="L288" s="284"/>
      <c r="M288" s="60"/>
      <c r="N288" s="144"/>
      <c r="O288" s="144"/>
      <c r="P288" s="144"/>
      <c r="Q288" s="144"/>
      <c r="R288" s="144"/>
      <c r="S288" s="144"/>
      <c r="T288" s="144"/>
      <c r="U288" s="144"/>
      <c r="V288" s="62"/>
    </row>
    <row r="289" spans="1:22" ht="31.5" customHeight="1" outlineLevel="1">
      <c r="A289" s="94"/>
      <c r="B289" s="196" t="s">
        <v>68</v>
      </c>
      <c r="C289" s="197"/>
      <c r="D289" s="197"/>
      <c r="E289" s="198" t="str">
        <f>VLOOKUP($E$5,[1]Sheet1!$B$2:$BY$60,60,FALSE)</f>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
      <c r="F289" s="199"/>
      <c r="G289" s="199"/>
      <c r="H289" s="199"/>
      <c r="I289" s="199"/>
      <c r="J289" s="199"/>
      <c r="K289" s="280"/>
      <c r="L289" s="280"/>
      <c r="M289" s="199"/>
      <c r="N289" s="199"/>
      <c r="O289" s="199"/>
      <c r="P289" s="199"/>
      <c r="Q289" s="199"/>
      <c r="R289" s="199"/>
      <c r="S289" s="199"/>
      <c r="T289" s="199"/>
      <c r="U289" s="199"/>
      <c r="V289" s="200"/>
    </row>
    <row r="290" spans="1:22" ht="59.25" customHeight="1" outlineLevel="1" thickBot="1">
      <c r="A290" s="94"/>
      <c r="B290" s="194" t="s">
        <v>69</v>
      </c>
      <c r="C290" s="195"/>
      <c r="D290" s="195"/>
      <c r="E290" s="181" t="str">
        <f>VLOOKUP($E$5,[1]Sheet1!$B$2:$BY$60,71,FALSE)</f>
        <v>Ryby, ptaki, siedliska w słupie wody, siedliska na dnie morskim</v>
      </c>
      <c r="F290" s="182"/>
      <c r="G290" s="182"/>
      <c r="H290" s="182"/>
      <c r="I290" s="182"/>
      <c r="J290" s="182"/>
      <c r="K290" s="182"/>
      <c r="L290" s="182"/>
      <c r="M290" s="182"/>
      <c r="N290" s="182"/>
      <c r="O290" s="182"/>
      <c r="P290" s="182"/>
      <c r="Q290" s="182"/>
      <c r="R290" s="182"/>
      <c r="S290" s="182"/>
      <c r="T290" s="182"/>
      <c r="U290" s="182"/>
      <c r="V290" s="183"/>
    </row>
    <row r="291" spans="1:22" ht="14.25" hidden="1" customHeight="1">
      <c r="A291" s="94"/>
      <c r="B291" s="124"/>
      <c r="C291" s="125"/>
      <c r="D291" s="125"/>
      <c r="E291" s="126"/>
      <c r="F291" s="143"/>
      <c r="G291" s="143"/>
      <c r="H291" s="143"/>
      <c r="I291" s="143"/>
      <c r="J291" s="143"/>
      <c r="K291" s="143"/>
      <c r="L291" s="143"/>
      <c r="M291" s="143"/>
      <c r="N291" s="143"/>
      <c r="O291" s="143"/>
      <c r="P291" s="143"/>
      <c r="Q291" s="143"/>
      <c r="R291" s="143"/>
      <c r="S291" s="143"/>
      <c r="T291" s="143"/>
      <c r="U291" s="143"/>
      <c r="V291" s="143"/>
    </row>
    <row r="292" spans="1:22" ht="74.25" hidden="1" customHeight="1" outlineLevel="1" thickBot="1">
      <c r="A292" s="94"/>
      <c r="B292" s="202" t="s">
        <v>66</v>
      </c>
      <c r="C292" s="203"/>
      <c r="D292" s="203"/>
      <c r="E292" s="265" t="s">
        <v>122</v>
      </c>
      <c r="F292" s="266"/>
      <c r="G292" s="266"/>
      <c r="H292" s="266"/>
      <c r="I292" s="266"/>
      <c r="J292" s="266"/>
      <c r="K292" s="266"/>
      <c r="L292" s="266"/>
      <c r="M292" s="266"/>
      <c r="N292" s="266"/>
      <c r="O292" s="266"/>
      <c r="P292" s="266"/>
      <c r="Q292" s="266"/>
      <c r="R292" s="266"/>
      <c r="S292" s="266"/>
      <c r="T292" s="266"/>
      <c r="U292" s="266"/>
      <c r="V292" s="267"/>
    </row>
    <row r="293" spans="1:22" ht="46.5" hidden="1" customHeight="1" outlineLevel="1">
      <c r="A293" s="94"/>
      <c r="B293" s="186" t="s">
        <v>81</v>
      </c>
      <c r="C293" s="187"/>
      <c r="D293" s="188"/>
      <c r="E293" s="207" t="s">
        <v>123</v>
      </c>
      <c r="F293" s="208"/>
      <c r="G293" s="208"/>
      <c r="H293" s="208"/>
      <c r="I293" s="208"/>
      <c r="J293" s="208"/>
      <c r="K293" s="208"/>
      <c r="L293" s="208"/>
      <c r="M293" s="208"/>
      <c r="N293" s="208"/>
      <c r="O293" s="208"/>
      <c r="P293" s="208"/>
      <c r="Q293" s="208"/>
      <c r="R293" s="208"/>
      <c r="S293" s="208"/>
      <c r="T293" s="208"/>
      <c r="U293" s="208"/>
      <c r="V293" s="209"/>
    </row>
    <row r="294" spans="1:22" ht="105.75" hidden="1" customHeight="1" outlineLevel="1">
      <c r="A294" s="94"/>
      <c r="B294" s="196" t="s">
        <v>82</v>
      </c>
      <c r="C294" s="197"/>
      <c r="D294" s="197"/>
      <c r="E294" s="198" t="s">
        <v>124</v>
      </c>
      <c r="F294" s="268"/>
      <c r="G294" s="268"/>
      <c r="H294" s="268"/>
      <c r="I294" s="268"/>
      <c r="J294" s="268"/>
      <c r="K294" s="268"/>
      <c r="L294" s="268"/>
      <c r="M294" s="268"/>
      <c r="N294" s="268"/>
      <c r="O294" s="268"/>
      <c r="P294" s="268"/>
      <c r="Q294" s="268"/>
      <c r="R294" s="268"/>
      <c r="S294" s="268"/>
      <c r="T294" s="268"/>
      <c r="U294" s="268"/>
      <c r="V294" s="269"/>
    </row>
    <row r="295" spans="1:22" ht="43.5" hidden="1" customHeight="1" outlineLevel="1">
      <c r="A295" s="94"/>
      <c r="B295" s="228" t="s">
        <v>67</v>
      </c>
      <c r="C295" s="229"/>
      <c r="D295" s="229"/>
      <c r="E295" s="210" t="s">
        <v>85</v>
      </c>
      <c r="F295" s="211"/>
      <c r="G295" s="211"/>
      <c r="H295" s="211"/>
      <c r="I295" s="211"/>
      <c r="J295" s="211"/>
      <c r="K295" s="211"/>
      <c r="L295" s="211"/>
      <c r="M295" s="211"/>
      <c r="N295" s="211"/>
      <c r="O295" s="211"/>
      <c r="P295" s="211"/>
      <c r="Q295" s="211"/>
      <c r="R295" s="211"/>
      <c r="S295" s="211"/>
      <c r="T295" s="211"/>
      <c r="U295" s="211"/>
      <c r="V295" s="212"/>
    </row>
    <row r="296" spans="1:22" ht="17.25" hidden="1" customHeight="1" outlineLevel="1">
      <c r="A296" s="94"/>
      <c r="B296" s="230"/>
      <c r="C296" s="231"/>
      <c r="D296" s="231"/>
      <c r="E296" s="89" t="s">
        <v>87</v>
      </c>
      <c r="F296" s="189" t="s">
        <v>97</v>
      </c>
      <c r="G296" s="189"/>
      <c r="H296" s="189"/>
      <c r="I296" s="189"/>
      <c r="J296" s="189"/>
      <c r="K296" s="189" t="s">
        <v>98</v>
      </c>
      <c r="L296" s="191"/>
      <c r="M296" s="58"/>
      <c r="N296" s="143"/>
      <c r="O296" s="143"/>
      <c r="P296" s="143"/>
      <c r="Q296" s="143"/>
      <c r="R296" s="143"/>
      <c r="S296" s="143"/>
      <c r="T296" s="143"/>
      <c r="U296" s="143"/>
      <c r="V296" s="59"/>
    </row>
    <row r="297" spans="1:22" ht="17.25" hidden="1" customHeight="1" outlineLevel="1">
      <c r="A297" s="94"/>
      <c r="B297" s="230"/>
      <c r="C297" s="231"/>
      <c r="D297" s="231"/>
      <c r="E297" s="90">
        <v>27</v>
      </c>
      <c r="F297" s="190" t="s">
        <v>90</v>
      </c>
      <c r="G297" s="190"/>
      <c r="H297" s="190"/>
      <c r="I297" s="190"/>
      <c r="J297" s="190"/>
      <c r="K297" s="281" t="s">
        <v>113</v>
      </c>
      <c r="L297" s="282"/>
      <c r="M297" s="58"/>
      <c r="N297" s="143"/>
      <c r="O297" s="143"/>
      <c r="P297" s="143"/>
      <c r="Q297" s="143"/>
      <c r="R297" s="143"/>
      <c r="S297" s="143"/>
      <c r="T297" s="143"/>
      <c r="U297" s="143"/>
      <c r="V297" s="59"/>
    </row>
    <row r="298" spans="1:22" ht="17.25" hidden="1" customHeight="1" outlineLevel="1">
      <c r="A298" s="94"/>
      <c r="B298" s="230"/>
      <c r="C298" s="231"/>
      <c r="D298" s="231"/>
      <c r="E298" s="90">
        <v>33</v>
      </c>
      <c r="F298" s="190" t="s">
        <v>91</v>
      </c>
      <c r="G298" s="190"/>
      <c r="H298" s="190"/>
      <c r="I298" s="190"/>
      <c r="J298" s="190"/>
      <c r="K298" s="281" t="s">
        <v>113</v>
      </c>
      <c r="L298" s="282"/>
      <c r="M298" s="58"/>
      <c r="N298" s="143"/>
      <c r="O298" s="143"/>
      <c r="P298" s="143"/>
      <c r="Q298" s="143"/>
      <c r="R298" s="143"/>
      <c r="S298" s="143"/>
      <c r="T298" s="143"/>
      <c r="U298" s="143"/>
      <c r="V298" s="59"/>
    </row>
    <row r="299" spans="1:22" ht="17.25" hidden="1" customHeight="1" outlineLevel="1">
      <c r="A299" s="94"/>
      <c r="B299" s="230"/>
      <c r="C299" s="231"/>
      <c r="D299" s="231"/>
      <c r="E299" s="90">
        <v>35</v>
      </c>
      <c r="F299" s="190" t="s">
        <v>92</v>
      </c>
      <c r="G299" s="190"/>
      <c r="H299" s="190"/>
      <c r="I299" s="190"/>
      <c r="J299" s="190"/>
      <c r="K299" s="281" t="s">
        <v>113</v>
      </c>
      <c r="L299" s="282"/>
      <c r="M299" s="58"/>
      <c r="N299" s="143"/>
      <c r="O299" s="143"/>
      <c r="P299" s="143"/>
      <c r="Q299" s="143"/>
      <c r="R299" s="143"/>
      <c r="S299" s="143"/>
      <c r="T299" s="143"/>
      <c r="U299" s="143"/>
      <c r="V299" s="59"/>
    </row>
    <row r="300" spans="1:22" ht="17.25" hidden="1" customHeight="1" outlineLevel="1">
      <c r="A300" s="94"/>
      <c r="B300" s="230"/>
      <c r="C300" s="231"/>
      <c r="D300" s="231"/>
      <c r="E300" s="90" t="s">
        <v>88</v>
      </c>
      <c r="F300" s="190" t="s">
        <v>93</v>
      </c>
      <c r="G300" s="190"/>
      <c r="H300" s="190"/>
      <c r="I300" s="190"/>
      <c r="J300" s="190"/>
      <c r="K300" s="281" t="s">
        <v>113</v>
      </c>
      <c r="L300" s="282"/>
      <c r="M300" s="58"/>
      <c r="N300" s="143"/>
      <c r="O300" s="143"/>
      <c r="P300" s="143"/>
      <c r="Q300" s="143"/>
      <c r="R300" s="143"/>
      <c r="S300" s="143"/>
      <c r="T300" s="143"/>
      <c r="U300" s="143"/>
      <c r="V300" s="59"/>
    </row>
    <row r="301" spans="1:22" ht="17.25" hidden="1" customHeight="1" outlineLevel="1">
      <c r="A301" s="94"/>
      <c r="B301" s="230"/>
      <c r="C301" s="231"/>
      <c r="D301" s="231"/>
      <c r="E301" s="90">
        <v>36</v>
      </c>
      <c r="F301" s="190" t="s">
        <v>94</v>
      </c>
      <c r="G301" s="190"/>
      <c r="H301" s="190"/>
      <c r="I301" s="190"/>
      <c r="J301" s="190"/>
      <c r="K301" s="281" t="s">
        <v>113</v>
      </c>
      <c r="L301" s="282"/>
      <c r="M301" s="58"/>
      <c r="N301" s="143"/>
      <c r="O301" s="143"/>
      <c r="P301" s="143"/>
      <c r="Q301" s="143"/>
      <c r="R301" s="143"/>
      <c r="S301" s="143"/>
      <c r="T301" s="143"/>
      <c r="U301" s="143"/>
      <c r="V301" s="59"/>
    </row>
    <row r="302" spans="1:22" ht="17.25" hidden="1" customHeight="1" outlineLevel="1">
      <c r="A302" s="94"/>
      <c r="B302" s="230"/>
      <c r="C302" s="231"/>
      <c r="D302" s="231"/>
      <c r="E302" s="90">
        <v>38</v>
      </c>
      <c r="F302" s="190" t="s">
        <v>95</v>
      </c>
      <c r="G302" s="190"/>
      <c r="H302" s="190"/>
      <c r="I302" s="190"/>
      <c r="J302" s="190"/>
      <c r="K302" s="192" t="s">
        <v>100</v>
      </c>
      <c r="L302" s="193"/>
      <c r="M302" s="58"/>
      <c r="N302" s="143"/>
      <c r="O302" s="143"/>
      <c r="P302" s="143"/>
      <c r="Q302" s="143"/>
      <c r="R302" s="143"/>
      <c r="S302" s="143"/>
      <c r="T302" s="143"/>
      <c r="U302" s="143"/>
      <c r="V302" s="59"/>
    </row>
    <row r="303" spans="1:22" ht="17.25" hidden="1" customHeight="1" outlineLevel="1">
      <c r="A303" s="94"/>
      <c r="B303" s="230"/>
      <c r="C303" s="231"/>
      <c r="D303" s="231"/>
      <c r="E303" s="90" t="s">
        <v>89</v>
      </c>
      <c r="F303" s="190" t="s">
        <v>96</v>
      </c>
      <c r="G303" s="190"/>
      <c r="H303" s="190"/>
      <c r="I303" s="190"/>
      <c r="J303" s="190"/>
      <c r="K303" s="281" t="s">
        <v>113</v>
      </c>
      <c r="L303" s="282"/>
      <c r="M303" s="58"/>
      <c r="N303" s="143"/>
      <c r="O303" s="143"/>
      <c r="P303" s="143"/>
      <c r="Q303" s="143"/>
      <c r="R303" s="143"/>
      <c r="S303" s="143"/>
      <c r="T303" s="143"/>
      <c r="U303" s="143"/>
      <c r="V303" s="59"/>
    </row>
    <row r="304" spans="1:22" ht="17.25" hidden="1" customHeight="1" outlineLevel="1">
      <c r="A304" s="94"/>
      <c r="B304" s="232"/>
      <c r="C304" s="233"/>
      <c r="D304" s="233"/>
      <c r="E304" s="91">
        <v>62</v>
      </c>
      <c r="F304" s="201" t="s">
        <v>99</v>
      </c>
      <c r="G304" s="201"/>
      <c r="H304" s="201"/>
      <c r="I304" s="201"/>
      <c r="J304" s="201"/>
      <c r="K304" s="281" t="s">
        <v>113</v>
      </c>
      <c r="L304" s="282"/>
      <c r="M304" s="60"/>
      <c r="N304" s="144"/>
      <c r="O304" s="144"/>
      <c r="P304" s="144"/>
      <c r="Q304" s="144"/>
      <c r="R304" s="144"/>
      <c r="S304" s="144"/>
      <c r="T304" s="144"/>
      <c r="U304" s="144"/>
      <c r="V304" s="62"/>
    </row>
    <row r="305" spans="1:22" ht="31.5" hidden="1" customHeight="1" outlineLevel="1">
      <c r="A305" s="94"/>
      <c r="B305" s="196" t="s">
        <v>68</v>
      </c>
      <c r="C305" s="197"/>
      <c r="D305" s="197"/>
      <c r="E305" s="198" t="s">
        <v>101</v>
      </c>
      <c r="F305" s="199"/>
      <c r="G305" s="199"/>
      <c r="H305" s="199"/>
      <c r="I305" s="199"/>
      <c r="J305" s="199"/>
      <c r="K305" s="199"/>
      <c r="L305" s="199"/>
      <c r="M305" s="199"/>
      <c r="N305" s="199"/>
      <c r="O305" s="199"/>
      <c r="P305" s="199"/>
      <c r="Q305" s="199"/>
      <c r="R305" s="199"/>
      <c r="S305" s="199"/>
      <c r="T305" s="199"/>
      <c r="U305" s="199"/>
      <c r="V305" s="200"/>
    </row>
    <row r="306" spans="1:22" ht="59.25" hidden="1" customHeight="1" outlineLevel="1" thickBot="1">
      <c r="A306" s="94"/>
      <c r="B306" s="194" t="s">
        <v>69</v>
      </c>
      <c r="C306" s="195"/>
      <c r="D306" s="195"/>
      <c r="E306" s="181" t="s">
        <v>86</v>
      </c>
      <c r="F306" s="182"/>
      <c r="G306" s="182"/>
      <c r="H306" s="182"/>
      <c r="I306" s="182"/>
      <c r="J306" s="182"/>
      <c r="K306" s="182"/>
      <c r="L306" s="182"/>
      <c r="M306" s="182"/>
      <c r="N306" s="182"/>
      <c r="O306" s="182"/>
      <c r="P306" s="182"/>
      <c r="Q306" s="182"/>
      <c r="R306" s="182"/>
      <c r="S306" s="182"/>
      <c r="T306" s="182"/>
      <c r="U306" s="182"/>
      <c r="V306" s="183"/>
    </row>
    <row r="307" spans="1:22" ht="14.25" hidden="1" customHeight="1" collapsed="1">
      <c r="A307" s="94"/>
      <c r="B307" s="124"/>
      <c r="C307" s="125"/>
      <c r="D307" s="125"/>
      <c r="E307" s="126"/>
      <c r="F307" s="143"/>
      <c r="G307" s="143"/>
      <c r="H307" s="143"/>
      <c r="I307" s="143"/>
      <c r="J307" s="143"/>
      <c r="K307" s="143"/>
      <c r="L307" s="143"/>
      <c r="M307" s="143"/>
      <c r="N307" s="143"/>
      <c r="O307" s="143"/>
      <c r="P307" s="143"/>
      <c r="Q307" s="143"/>
      <c r="R307" s="143"/>
      <c r="S307" s="143"/>
      <c r="T307" s="143"/>
      <c r="U307" s="143"/>
      <c r="V307" s="143"/>
    </row>
    <row r="308" spans="1:22" ht="74.25" hidden="1" customHeight="1" outlineLevel="1" thickBot="1">
      <c r="A308" s="94"/>
      <c r="B308" s="202" t="s">
        <v>66</v>
      </c>
      <c r="C308" s="203"/>
      <c r="D308" s="203"/>
      <c r="E308" s="265" t="s">
        <v>125</v>
      </c>
      <c r="F308" s="266"/>
      <c r="G308" s="266"/>
      <c r="H308" s="266"/>
      <c r="I308" s="266"/>
      <c r="J308" s="266"/>
      <c r="K308" s="266"/>
      <c r="L308" s="266"/>
      <c r="M308" s="266"/>
      <c r="N308" s="266"/>
      <c r="O308" s="266"/>
      <c r="P308" s="266"/>
      <c r="Q308" s="266"/>
      <c r="R308" s="266"/>
      <c r="S308" s="266"/>
      <c r="T308" s="266"/>
      <c r="U308" s="266"/>
      <c r="V308" s="267"/>
    </row>
    <row r="309" spans="1:22" ht="63.75" hidden="1" customHeight="1" outlineLevel="1">
      <c r="A309" s="94"/>
      <c r="B309" s="186" t="s">
        <v>81</v>
      </c>
      <c r="C309" s="187"/>
      <c r="D309" s="188"/>
      <c r="E309" s="207" t="s">
        <v>126</v>
      </c>
      <c r="F309" s="208"/>
      <c r="G309" s="208"/>
      <c r="H309" s="208"/>
      <c r="I309" s="208"/>
      <c r="J309" s="208"/>
      <c r="K309" s="208"/>
      <c r="L309" s="208"/>
      <c r="M309" s="208"/>
      <c r="N309" s="208"/>
      <c r="O309" s="208"/>
      <c r="P309" s="208"/>
      <c r="Q309" s="208"/>
      <c r="R309" s="208"/>
      <c r="S309" s="208"/>
      <c r="T309" s="208"/>
      <c r="U309" s="208"/>
      <c r="V309" s="209"/>
    </row>
    <row r="310" spans="1:22" ht="105.75" hidden="1" customHeight="1" outlineLevel="1">
      <c r="A310" s="94"/>
      <c r="B310" s="196" t="s">
        <v>82</v>
      </c>
      <c r="C310" s="197"/>
      <c r="D310" s="197"/>
      <c r="E310" s="198" t="s">
        <v>127</v>
      </c>
      <c r="F310" s="268"/>
      <c r="G310" s="268"/>
      <c r="H310" s="268"/>
      <c r="I310" s="268"/>
      <c r="J310" s="268"/>
      <c r="K310" s="268"/>
      <c r="L310" s="268"/>
      <c r="M310" s="268"/>
      <c r="N310" s="268"/>
      <c r="O310" s="268"/>
      <c r="P310" s="268"/>
      <c r="Q310" s="268"/>
      <c r="R310" s="268"/>
      <c r="S310" s="268"/>
      <c r="T310" s="268"/>
      <c r="U310" s="268"/>
      <c r="V310" s="269"/>
    </row>
    <row r="311" spans="1:22" ht="43.5" hidden="1" customHeight="1" outlineLevel="1">
      <c r="A311" s="94"/>
      <c r="B311" s="228" t="s">
        <v>67</v>
      </c>
      <c r="C311" s="229"/>
      <c r="D311" s="229"/>
      <c r="E311" s="210" t="s">
        <v>85</v>
      </c>
      <c r="F311" s="211"/>
      <c r="G311" s="211"/>
      <c r="H311" s="211"/>
      <c r="I311" s="211"/>
      <c r="J311" s="211"/>
      <c r="K311" s="211"/>
      <c r="L311" s="211"/>
      <c r="M311" s="211"/>
      <c r="N311" s="211"/>
      <c r="O311" s="211"/>
      <c r="P311" s="211"/>
      <c r="Q311" s="211"/>
      <c r="R311" s="211"/>
      <c r="S311" s="211"/>
      <c r="T311" s="211"/>
      <c r="U311" s="211"/>
      <c r="V311" s="212"/>
    </row>
    <row r="312" spans="1:22" ht="17.25" hidden="1" customHeight="1" outlineLevel="1">
      <c r="A312" s="94"/>
      <c r="B312" s="230"/>
      <c r="C312" s="231"/>
      <c r="D312" s="231"/>
      <c r="E312" s="89" t="s">
        <v>87</v>
      </c>
      <c r="F312" s="189" t="s">
        <v>97</v>
      </c>
      <c r="G312" s="189"/>
      <c r="H312" s="189"/>
      <c r="I312" s="189"/>
      <c r="J312" s="189"/>
      <c r="K312" s="189" t="s">
        <v>98</v>
      </c>
      <c r="L312" s="191"/>
      <c r="M312" s="58"/>
      <c r="N312" s="143"/>
      <c r="O312" s="143"/>
      <c r="P312" s="143"/>
      <c r="Q312" s="143"/>
      <c r="R312" s="143"/>
      <c r="S312" s="143"/>
      <c r="T312" s="143"/>
      <c r="U312" s="143"/>
      <c r="V312" s="59"/>
    </row>
    <row r="313" spans="1:22" ht="17.25" hidden="1" customHeight="1" outlineLevel="1">
      <c r="A313" s="94"/>
      <c r="B313" s="230"/>
      <c r="C313" s="231"/>
      <c r="D313" s="231"/>
      <c r="E313" s="90">
        <v>27</v>
      </c>
      <c r="F313" s="190" t="s">
        <v>90</v>
      </c>
      <c r="G313" s="190"/>
      <c r="H313" s="190"/>
      <c r="I313" s="190"/>
      <c r="J313" s="190"/>
      <c r="K313" s="281" t="s">
        <v>113</v>
      </c>
      <c r="L313" s="282"/>
      <c r="M313" s="58"/>
      <c r="N313" s="143"/>
      <c r="O313" s="143"/>
      <c r="P313" s="143"/>
      <c r="Q313" s="143"/>
      <c r="R313" s="143"/>
      <c r="S313" s="143"/>
      <c r="T313" s="143"/>
      <c r="U313" s="143"/>
      <c r="V313" s="59"/>
    </row>
    <row r="314" spans="1:22" ht="17.25" hidden="1" customHeight="1" outlineLevel="1">
      <c r="A314" s="94"/>
      <c r="B314" s="230"/>
      <c r="C314" s="231"/>
      <c r="D314" s="231"/>
      <c r="E314" s="90">
        <v>33</v>
      </c>
      <c r="F314" s="190" t="s">
        <v>91</v>
      </c>
      <c r="G314" s="190"/>
      <c r="H314" s="190"/>
      <c r="I314" s="190"/>
      <c r="J314" s="190"/>
      <c r="K314" s="281" t="s">
        <v>113</v>
      </c>
      <c r="L314" s="282"/>
      <c r="M314" s="58"/>
      <c r="N314" s="143"/>
      <c r="O314" s="143"/>
      <c r="P314" s="143"/>
      <c r="Q314" s="143"/>
      <c r="R314" s="143"/>
      <c r="S314" s="143"/>
      <c r="T314" s="143"/>
      <c r="U314" s="143"/>
      <c r="V314" s="59"/>
    </row>
    <row r="315" spans="1:22" ht="17.25" hidden="1" customHeight="1" outlineLevel="1">
      <c r="A315" s="94"/>
      <c r="B315" s="230"/>
      <c r="C315" s="231"/>
      <c r="D315" s="231"/>
      <c r="E315" s="90">
        <v>35</v>
      </c>
      <c r="F315" s="190" t="s">
        <v>92</v>
      </c>
      <c r="G315" s="190"/>
      <c r="H315" s="190"/>
      <c r="I315" s="190"/>
      <c r="J315" s="190"/>
      <c r="K315" s="281" t="s">
        <v>113</v>
      </c>
      <c r="L315" s="282"/>
      <c r="M315" s="58"/>
      <c r="N315" s="143"/>
      <c r="O315" s="143"/>
      <c r="P315" s="143"/>
      <c r="Q315" s="143"/>
      <c r="R315" s="143"/>
      <c r="S315" s="143"/>
      <c r="T315" s="143"/>
      <c r="U315" s="143"/>
      <c r="V315" s="59"/>
    </row>
    <row r="316" spans="1:22" ht="17.25" hidden="1" customHeight="1" outlineLevel="1">
      <c r="A316" s="94"/>
      <c r="B316" s="230"/>
      <c r="C316" s="231"/>
      <c r="D316" s="231"/>
      <c r="E316" s="90" t="s">
        <v>88</v>
      </c>
      <c r="F316" s="190" t="s">
        <v>93</v>
      </c>
      <c r="G316" s="190"/>
      <c r="H316" s="190"/>
      <c r="I316" s="190"/>
      <c r="J316" s="190"/>
      <c r="K316" s="281" t="s">
        <v>113</v>
      </c>
      <c r="L316" s="282"/>
      <c r="M316" s="58"/>
      <c r="N316" s="143"/>
      <c r="O316" s="143"/>
      <c r="P316" s="143"/>
      <c r="Q316" s="143"/>
      <c r="R316" s="143"/>
      <c r="S316" s="143"/>
      <c r="T316" s="143"/>
      <c r="U316" s="143"/>
      <c r="V316" s="59"/>
    </row>
    <row r="317" spans="1:22" ht="17.25" hidden="1" customHeight="1" outlineLevel="1">
      <c r="A317" s="94"/>
      <c r="B317" s="230"/>
      <c r="C317" s="231"/>
      <c r="D317" s="231"/>
      <c r="E317" s="90">
        <v>36</v>
      </c>
      <c r="F317" s="190" t="s">
        <v>94</v>
      </c>
      <c r="G317" s="190"/>
      <c r="H317" s="190"/>
      <c r="I317" s="190"/>
      <c r="J317" s="190"/>
      <c r="K317" s="281" t="s">
        <v>113</v>
      </c>
      <c r="L317" s="282"/>
      <c r="M317" s="58"/>
      <c r="N317" s="143"/>
      <c r="O317" s="143"/>
      <c r="P317" s="143"/>
      <c r="Q317" s="143"/>
      <c r="R317" s="143"/>
      <c r="S317" s="143"/>
      <c r="T317" s="143"/>
      <c r="U317" s="143"/>
      <c r="V317" s="59"/>
    </row>
    <row r="318" spans="1:22" ht="17.25" hidden="1" customHeight="1" outlineLevel="1">
      <c r="A318" s="94"/>
      <c r="B318" s="230"/>
      <c r="C318" s="231"/>
      <c r="D318" s="231"/>
      <c r="E318" s="90">
        <v>38</v>
      </c>
      <c r="F318" s="190" t="s">
        <v>95</v>
      </c>
      <c r="G318" s="190"/>
      <c r="H318" s="190"/>
      <c r="I318" s="190"/>
      <c r="J318" s="190"/>
      <c r="K318" s="281" t="s">
        <v>113</v>
      </c>
      <c r="L318" s="282"/>
      <c r="M318" s="58"/>
      <c r="N318" s="143"/>
      <c r="O318" s="143"/>
      <c r="P318" s="143"/>
      <c r="Q318" s="143"/>
      <c r="R318" s="143"/>
      <c r="S318" s="143"/>
      <c r="T318" s="143"/>
      <c r="U318" s="143"/>
      <c r="V318" s="59"/>
    </row>
    <row r="319" spans="1:22" ht="17.25" hidden="1" customHeight="1" outlineLevel="1">
      <c r="A319" s="94"/>
      <c r="B319" s="230"/>
      <c r="C319" s="231"/>
      <c r="D319" s="231"/>
      <c r="E319" s="90" t="s">
        <v>89</v>
      </c>
      <c r="F319" s="190" t="s">
        <v>96</v>
      </c>
      <c r="G319" s="190"/>
      <c r="H319" s="190"/>
      <c r="I319" s="190"/>
      <c r="J319" s="190"/>
      <c r="K319" s="281" t="s">
        <v>113</v>
      </c>
      <c r="L319" s="282"/>
      <c r="M319" s="58"/>
      <c r="N319" s="143"/>
      <c r="O319" s="143"/>
      <c r="P319" s="143"/>
      <c r="Q319" s="143"/>
      <c r="R319" s="143"/>
      <c r="S319" s="143"/>
      <c r="T319" s="143"/>
      <c r="U319" s="143"/>
      <c r="V319" s="59"/>
    </row>
    <row r="320" spans="1:22" ht="17.25" hidden="1" customHeight="1" outlineLevel="1">
      <c r="A320" s="94"/>
      <c r="B320" s="232"/>
      <c r="C320" s="233"/>
      <c r="D320" s="233"/>
      <c r="E320" s="91">
        <v>62</v>
      </c>
      <c r="F320" s="201" t="s">
        <v>99</v>
      </c>
      <c r="G320" s="201"/>
      <c r="H320" s="201"/>
      <c r="I320" s="201"/>
      <c r="J320" s="201"/>
      <c r="K320" s="192" t="s">
        <v>100</v>
      </c>
      <c r="L320" s="193"/>
      <c r="M320" s="60"/>
      <c r="N320" s="144"/>
      <c r="O320" s="144"/>
      <c r="P320" s="144"/>
      <c r="Q320" s="144"/>
      <c r="R320" s="144"/>
      <c r="S320" s="144"/>
      <c r="T320" s="144"/>
      <c r="U320" s="144"/>
      <c r="V320" s="62"/>
    </row>
    <row r="321" spans="1:22" ht="31.5" hidden="1" customHeight="1" outlineLevel="1">
      <c r="A321" s="94"/>
      <c r="B321" s="196" t="s">
        <v>68</v>
      </c>
      <c r="C321" s="197"/>
      <c r="D321" s="197"/>
      <c r="E321" s="198" t="s">
        <v>101</v>
      </c>
      <c r="F321" s="199"/>
      <c r="G321" s="199"/>
      <c r="H321" s="199"/>
      <c r="I321" s="199"/>
      <c r="J321" s="199"/>
      <c r="K321" s="199"/>
      <c r="L321" s="199"/>
      <c r="M321" s="199"/>
      <c r="N321" s="199"/>
      <c r="O321" s="199"/>
      <c r="P321" s="199"/>
      <c r="Q321" s="199"/>
      <c r="R321" s="199"/>
      <c r="S321" s="199"/>
      <c r="T321" s="199"/>
      <c r="U321" s="199"/>
      <c r="V321" s="200"/>
    </row>
    <row r="322" spans="1:22" ht="59.25" hidden="1" customHeight="1" outlineLevel="1" thickBot="1">
      <c r="A322" s="94"/>
      <c r="B322" s="194" t="s">
        <v>69</v>
      </c>
      <c r="C322" s="195"/>
      <c r="D322" s="195"/>
      <c r="E322" s="181" t="s">
        <v>86</v>
      </c>
      <c r="F322" s="182"/>
      <c r="G322" s="182"/>
      <c r="H322" s="182"/>
      <c r="I322" s="182"/>
      <c r="J322" s="182"/>
      <c r="K322" s="182"/>
      <c r="L322" s="182"/>
      <c r="M322" s="182"/>
      <c r="N322" s="182"/>
      <c r="O322" s="182"/>
      <c r="P322" s="182"/>
      <c r="Q322" s="182"/>
      <c r="R322" s="182"/>
      <c r="S322" s="182"/>
      <c r="T322" s="182"/>
      <c r="U322" s="182"/>
      <c r="V322" s="183"/>
    </row>
    <row r="323" spans="1:22" ht="14.25" hidden="1" customHeight="1" collapsed="1">
      <c r="A323" s="94"/>
      <c r="B323" s="124"/>
      <c r="C323" s="125"/>
      <c r="D323" s="125"/>
      <c r="E323" s="126"/>
      <c r="F323" s="143"/>
      <c r="G323" s="143"/>
      <c r="H323" s="143"/>
      <c r="I323" s="143"/>
      <c r="J323" s="143"/>
      <c r="K323" s="143"/>
      <c r="L323" s="143"/>
      <c r="M323" s="143"/>
      <c r="N323" s="143"/>
      <c r="O323" s="143"/>
      <c r="P323" s="143"/>
      <c r="Q323" s="143"/>
      <c r="R323" s="143"/>
      <c r="S323" s="143"/>
      <c r="T323" s="143"/>
      <c r="U323" s="143"/>
      <c r="V323" s="143"/>
    </row>
    <row r="324" spans="1:22" ht="74.25" hidden="1" customHeight="1" outlineLevel="1" thickBot="1">
      <c r="A324" s="94"/>
      <c r="B324" s="202" t="s">
        <v>66</v>
      </c>
      <c r="C324" s="203"/>
      <c r="D324" s="203"/>
      <c r="E324" s="265" t="s">
        <v>128</v>
      </c>
      <c r="F324" s="266"/>
      <c r="G324" s="266"/>
      <c r="H324" s="266"/>
      <c r="I324" s="266"/>
      <c r="J324" s="266"/>
      <c r="K324" s="266"/>
      <c r="L324" s="266"/>
      <c r="M324" s="266"/>
      <c r="N324" s="266"/>
      <c r="O324" s="266"/>
      <c r="P324" s="266"/>
      <c r="Q324" s="266"/>
      <c r="R324" s="266"/>
      <c r="S324" s="266"/>
      <c r="T324" s="266"/>
      <c r="U324" s="266"/>
      <c r="V324" s="267"/>
    </row>
    <row r="325" spans="1:22" ht="63.75" hidden="1" customHeight="1" outlineLevel="1">
      <c r="A325" s="94"/>
      <c r="B325" s="186" t="s">
        <v>81</v>
      </c>
      <c r="C325" s="187"/>
      <c r="D325" s="188"/>
      <c r="E325" s="207" t="s">
        <v>129</v>
      </c>
      <c r="F325" s="208"/>
      <c r="G325" s="208"/>
      <c r="H325" s="208"/>
      <c r="I325" s="208"/>
      <c r="J325" s="208"/>
      <c r="K325" s="208"/>
      <c r="L325" s="208"/>
      <c r="M325" s="208"/>
      <c r="N325" s="208"/>
      <c r="O325" s="208"/>
      <c r="P325" s="208"/>
      <c r="Q325" s="208"/>
      <c r="R325" s="208"/>
      <c r="S325" s="208"/>
      <c r="T325" s="208"/>
      <c r="U325" s="208"/>
      <c r="V325" s="209"/>
    </row>
    <row r="326" spans="1:22" ht="105.75" hidden="1" customHeight="1" outlineLevel="1">
      <c r="A326" s="94"/>
      <c r="B326" s="196" t="s">
        <v>82</v>
      </c>
      <c r="C326" s="197"/>
      <c r="D326" s="197"/>
      <c r="E326" s="198" t="s">
        <v>130</v>
      </c>
      <c r="F326" s="268"/>
      <c r="G326" s="268"/>
      <c r="H326" s="268"/>
      <c r="I326" s="268"/>
      <c r="J326" s="268"/>
      <c r="K326" s="268"/>
      <c r="L326" s="268"/>
      <c r="M326" s="268"/>
      <c r="N326" s="268"/>
      <c r="O326" s="268"/>
      <c r="P326" s="268"/>
      <c r="Q326" s="268"/>
      <c r="R326" s="268"/>
      <c r="S326" s="268"/>
      <c r="T326" s="268"/>
      <c r="U326" s="268"/>
      <c r="V326" s="269"/>
    </row>
    <row r="327" spans="1:22" ht="43.5" hidden="1" customHeight="1" outlineLevel="1">
      <c r="A327" s="94"/>
      <c r="B327" s="228" t="s">
        <v>67</v>
      </c>
      <c r="C327" s="229"/>
      <c r="D327" s="229"/>
      <c r="E327" s="210" t="s">
        <v>85</v>
      </c>
      <c r="F327" s="211"/>
      <c r="G327" s="211"/>
      <c r="H327" s="211"/>
      <c r="I327" s="211"/>
      <c r="J327" s="211"/>
      <c r="K327" s="211"/>
      <c r="L327" s="211"/>
      <c r="M327" s="211"/>
      <c r="N327" s="211"/>
      <c r="O327" s="211"/>
      <c r="P327" s="211"/>
      <c r="Q327" s="211"/>
      <c r="R327" s="211"/>
      <c r="S327" s="211"/>
      <c r="T327" s="211"/>
      <c r="U327" s="211"/>
      <c r="V327" s="212"/>
    </row>
    <row r="328" spans="1:22" ht="17.25" hidden="1" customHeight="1" outlineLevel="1">
      <c r="A328" s="94"/>
      <c r="B328" s="230"/>
      <c r="C328" s="231"/>
      <c r="D328" s="231"/>
      <c r="E328" s="89" t="s">
        <v>87</v>
      </c>
      <c r="F328" s="189" t="s">
        <v>97</v>
      </c>
      <c r="G328" s="189"/>
      <c r="H328" s="189"/>
      <c r="I328" s="189"/>
      <c r="J328" s="189"/>
      <c r="K328" s="189" t="s">
        <v>98</v>
      </c>
      <c r="L328" s="191"/>
      <c r="M328" s="58"/>
      <c r="N328" s="143"/>
      <c r="O328" s="143"/>
      <c r="P328" s="143"/>
      <c r="Q328" s="143"/>
      <c r="R328" s="143"/>
      <c r="S328" s="143"/>
      <c r="T328" s="143"/>
      <c r="U328" s="143"/>
      <c r="V328" s="59"/>
    </row>
    <row r="329" spans="1:22" ht="17.25" hidden="1" customHeight="1" outlineLevel="1">
      <c r="A329" s="94"/>
      <c r="B329" s="230"/>
      <c r="C329" s="231"/>
      <c r="D329" s="231"/>
      <c r="E329" s="90">
        <v>27</v>
      </c>
      <c r="F329" s="190" t="s">
        <v>90</v>
      </c>
      <c r="G329" s="190"/>
      <c r="H329" s="190"/>
      <c r="I329" s="190"/>
      <c r="J329" s="190"/>
      <c r="K329" s="285" t="s">
        <v>113</v>
      </c>
      <c r="L329" s="286"/>
      <c r="M329" s="58"/>
      <c r="N329" s="143"/>
      <c r="O329" s="143"/>
      <c r="P329" s="143"/>
      <c r="Q329" s="143"/>
      <c r="R329" s="143"/>
      <c r="S329" s="143"/>
      <c r="T329" s="143"/>
      <c r="U329" s="143"/>
      <c r="V329" s="59"/>
    </row>
    <row r="330" spans="1:22" ht="17.25" hidden="1" customHeight="1" outlineLevel="1">
      <c r="A330" s="94"/>
      <c r="B330" s="230"/>
      <c r="C330" s="231"/>
      <c r="D330" s="231"/>
      <c r="E330" s="90">
        <v>33</v>
      </c>
      <c r="F330" s="190" t="s">
        <v>91</v>
      </c>
      <c r="G330" s="190"/>
      <c r="H330" s="190"/>
      <c r="I330" s="190"/>
      <c r="J330" s="190"/>
      <c r="K330" s="285" t="s">
        <v>113</v>
      </c>
      <c r="L330" s="286"/>
      <c r="M330" s="58"/>
      <c r="N330" s="143"/>
      <c r="O330" s="143"/>
      <c r="P330" s="143"/>
      <c r="Q330" s="143"/>
      <c r="R330" s="143"/>
      <c r="S330" s="143"/>
      <c r="T330" s="143"/>
      <c r="U330" s="143"/>
      <c r="V330" s="59"/>
    </row>
    <row r="331" spans="1:22" ht="17.25" hidden="1" customHeight="1" outlineLevel="1">
      <c r="A331" s="94"/>
      <c r="B331" s="230"/>
      <c r="C331" s="231"/>
      <c r="D331" s="231"/>
      <c r="E331" s="90">
        <v>35</v>
      </c>
      <c r="F331" s="190" t="s">
        <v>92</v>
      </c>
      <c r="G331" s="190"/>
      <c r="H331" s="190"/>
      <c r="I331" s="190"/>
      <c r="J331" s="190"/>
      <c r="K331" s="285" t="s">
        <v>113</v>
      </c>
      <c r="L331" s="286"/>
      <c r="M331" s="58"/>
      <c r="N331" s="143"/>
      <c r="O331" s="143"/>
      <c r="P331" s="143"/>
      <c r="Q331" s="143"/>
      <c r="R331" s="143"/>
      <c r="S331" s="143"/>
      <c r="T331" s="143"/>
      <c r="U331" s="143"/>
      <c r="V331" s="59"/>
    </row>
    <row r="332" spans="1:22" ht="17.25" hidden="1" customHeight="1" outlineLevel="1">
      <c r="A332" s="94"/>
      <c r="B332" s="230"/>
      <c r="C332" s="231"/>
      <c r="D332" s="231"/>
      <c r="E332" s="90" t="s">
        <v>88</v>
      </c>
      <c r="F332" s="190" t="s">
        <v>93</v>
      </c>
      <c r="G332" s="190"/>
      <c r="H332" s="190"/>
      <c r="I332" s="190"/>
      <c r="J332" s="190"/>
      <c r="K332" s="285" t="s">
        <v>113</v>
      </c>
      <c r="L332" s="286"/>
      <c r="M332" s="58" t="s">
        <v>131</v>
      </c>
      <c r="N332" s="143"/>
      <c r="O332" s="143"/>
      <c r="P332" s="143"/>
      <c r="Q332" s="143"/>
      <c r="R332" s="143"/>
      <c r="S332" s="143"/>
      <c r="T332" s="143"/>
      <c r="U332" s="143"/>
      <c r="V332" s="59"/>
    </row>
    <row r="333" spans="1:22" ht="17.25" hidden="1" customHeight="1" outlineLevel="1">
      <c r="A333" s="94"/>
      <c r="B333" s="230"/>
      <c r="C333" s="231"/>
      <c r="D333" s="231"/>
      <c r="E333" s="90">
        <v>36</v>
      </c>
      <c r="F333" s="190" t="s">
        <v>94</v>
      </c>
      <c r="G333" s="190"/>
      <c r="H333" s="190"/>
      <c r="I333" s="190"/>
      <c r="J333" s="190"/>
      <c r="K333" s="285" t="s">
        <v>113</v>
      </c>
      <c r="L333" s="286"/>
      <c r="M333" s="58"/>
      <c r="N333" s="143"/>
      <c r="O333" s="143"/>
      <c r="P333" s="143"/>
      <c r="Q333" s="143"/>
      <c r="R333" s="143"/>
      <c r="S333" s="143"/>
      <c r="T333" s="143"/>
      <c r="U333" s="143"/>
      <c r="V333" s="59"/>
    </row>
    <row r="334" spans="1:22" ht="17.25" hidden="1" customHeight="1" outlineLevel="1">
      <c r="A334" s="94"/>
      <c r="B334" s="230"/>
      <c r="C334" s="231"/>
      <c r="D334" s="231"/>
      <c r="E334" s="90">
        <v>38</v>
      </c>
      <c r="F334" s="190" t="s">
        <v>95</v>
      </c>
      <c r="G334" s="190"/>
      <c r="H334" s="190"/>
      <c r="I334" s="190"/>
      <c r="J334" s="190"/>
      <c r="K334" s="285" t="s">
        <v>113</v>
      </c>
      <c r="L334" s="286"/>
      <c r="M334" s="58"/>
      <c r="N334" s="143"/>
      <c r="O334" s="143"/>
      <c r="P334" s="143"/>
      <c r="Q334" s="143"/>
      <c r="R334" s="143"/>
      <c r="S334" s="143"/>
      <c r="T334" s="143"/>
      <c r="U334" s="143"/>
      <c r="V334" s="59"/>
    </row>
    <row r="335" spans="1:22" ht="17.25" hidden="1" customHeight="1" outlineLevel="1">
      <c r="A335" s="94"/>
      <c r="B335" s="230"/>
      <c r="C335" s="231"/>
      <c r="D335" s="231"/>
      <c r="E335" s="90" t="s">
        <v>89</v>
      </c>
      <c r="F335" s="190" t="s">
        <v>96</v>
      </c>
      <c r="G335" s="190"/>
      <c r="H335" s="190"/>
      <c r="I335" s="190"/>
      <c r="J335" s="190"/>
      <c r="K335" s="285" t="s">
        <v>113</v>
      </c>
      <c r="L335" s="286"/>
      <c r="M335" s="58"/>
      <c r="N335" s="143"/>
      <c r="O335" s="143"/>
      <c r="P335" s="143"/>
      <c r="Q335" s="143"/>
      <c r="R335" s="143"/>
      <c r="S335" s="143"/>
      <c r="T335" s="143"/>
      <c r="U335" s="143"/>
      <c r="V335" s="59"/>
    </row>
    <row r="336" spans="1:22" ht="17.25" hidden="1" customHeight="1" outlineLevel="1">
      <c r="A336" s="94"/>
      <c r="B336" s="232"/>
      <c r="C336" s="233"/>
      <c r="D336" s="233"/>
      <c r="E336" s="91">
        <v>62</v>
      </c>
      <c r="F336" s="201" t="s">
        <v>99</v>
      </c>
      <c r="G336" s="201"/>
      <c r="H336" s="201"/>
      <c r="I336" s="201"/>
      <c r="J336" s="201"/>
      <c r="K336" s="287" t="s">
        <v>113</v>
      </c>
      <c r="L336" s="288"/>
      <c r="M336" s="60"/>
      <c r="N336" s="144"/>
      <c r="O336" s="144"/>
      <c r="P336" s="144"/>
      <c r="Q336" s="144"/>
      <c r="R336" s="144"/>
      <c r="S336" s="144"/>
      <c r="T336" s="144"/>
      <c r="U336" s="144"/>
      <c r="V336" s="62"/>
    </row>
    <row r="337" spans="1:22" ht="31.5" hidden="1" customHeight="1" outlineLevel="1">
      <c r="A337" s="94"/>
      <c r="B337" s="196" t="s">
        <v>68</v>
      </c>
      <c r="C337" s="197"/>
      <c r="D337" s="197"/>
      <c r="E337" s="198" t="s">
        <v>101</v>
      </c>
      <c r="F337" s="199"/>
      <c r="G337" s="199"/>
      <c r="H337" s="199"/>
      <c r="I337" s="199"/>
      <c r="J337" s="199"/>
      <c r="K337" s="280"/>
      <c r="L337" s="280"/>
      <c r="M337" s="199"/>
      <c r="N337" s="199"/>
      <c r="O337" s="199"/>
      <c r="P337" s="199"/>
      <c r="Q337" s="199"/>
      <c r="R337" s="199"/>
      <c r="S337" s="199"/>
      <c r="T337" s="199"/>
      <c r="U337" s="199"/>
      <c r="V337" s="200"/>
    </row>
    <row r="338" spans="1:22" ht="59.25" hidden="1" customHeight="1" outlineLevel="1" thickBot="1">
      <c r="A338" s="94"/>
      <c r="B338" s="194" t="s">
        <v>69</v>
      </c>
      <c r="C338" s="195"/>
      <c r="D338" s="195"/>
      <c r="E338" s="181" t="s">
        <v>86</v>
      </c>
      <c r="F338" s="182"/>
      <c r="G338" s="182"/>
      <c r="H338" s="182"/>
      <c r="I338" s="182"/>
      <c r="J338" s="182"/>
      <c r="K338" s="182"/>
      <c r="L338" s="182"/>
      <c r="M338" s="182"/>
      <c r="N338" s="182"/>
      <c r="O338" s="182"/>
      <c r="P338" s="182"/>
      <c r="Q338" s="182"/>
      <c r="R338" s="182"/>
      <c r="S338" s="182"/>
      <c r="T338" s="182"/>
      <c r="U338" s="182"/>
      <c r="V338" s="183"/>
    </row>
    <row r="339" spans="1:22" ht="14.25" hidden="1" customHeight="1" collapsed="1">
      <c r="A339" s="94"/>
      <c r="B339" s="124"/>
      <c r="C339" s="125"/>
      <c r="D339" s="125"/>
      <c r="E339" s="126"/>
      <c r="F339" s="143"/>
      <c r="G339" s="143"/>
      <c r="H339" s="143"/>
      <c r="I339" s="143"/>
      <c r="J339" s="143"/>
      <c r="K339" s="143"/>
      <c r="L339" s="143"/>
      <c r="M339" s="143"/>
      <c r="N339" s="143"/>
      <c r="O339" s="143"/>
      <c r="P339" s="143"/>
      <c r="Q339" s="143"/>
      <c r="R339" s="143"/>
      <c r="S339" s="143"/>
      <c r="T339" s="143"/>
      <c r="U339" s="143"/>
      <c r="V339" s="143"/>
    </row>
    <row r="340" spans="1:22" ht="74.25" hidden="1" customHeight="1" outlineLevel="1" thickBot="1">
      <c r="A340" s="94"/>
      <c r="B340" s="202" t="s">
        <v>66</v>
      </c>
      <c r="C340" s="203"/>
      <c r="D340" s="203"/>
      <c r="E340" s="265" t="s">
        <v>132</v>
      </c>
      <c r="F340" s="266"/>
      <c r="G340" s="266"/>
      <c r="H340" s="266"/>
      <c r="I340" s="266"/>
      <c r="J340" s="266"/>
      <c r="K340" s="266"/>
      <c r="L340" s="266"/>
      <c r="M340" s="266"/>
      <c r="N340" s="266"/>
      <c r="O340" s="266"/>
      <c r="P340" s="266"/>
      <c r="Q340" s="266"/>
      <c r="R340" s="266"/>
      <c r="S340" s="266"/>
      <c r="T340" s="266"/>
      <c r="U340" s="266"/>
      <c r="V340" s="267"/>
    </row>
    <row r="341" spans="1:22" ht="63.75" hidden="1" customHeight="1" outlineLevel="1">
      <c r="A341" s="94"/>
      <c r="B341" s="186" t="s">
        <v>81</v>
      </c>
      <c r="C341" s="187"/>
      <c r="D341" s="188"/>
      <c r="E341" s="207" t="s">
        <v>133</v>
      </c>
      <c r="F341" s="208"/>
      <c r="G341" s="208"/>
      <c r="H341" s="208"/>
      <c r="I341" s="208"/>
      <c r="J341" s="208"/>
      <c r="K341" s="208"/>
      <c r="L341" s="208"/>
      <c r="M341" s="208"/>
      <c r="N341" s="208"/>
      <c r="O341" s="208"/>
      <c r="P341" s="208"/>
      <c r="Q341" s="208"/>
      <c r="R341" s="208"/>
      <c r="S341" s="208"/>
      <c r="T341" s="208"/>
      <c r="U341" s="208"/>
      <c r="V341" s="209"/>
    </row>
    <row r="342" spans="1:22" ht="105.75" hidden="1" customHeight="1" outlineLevel="1">
      <c r="A342" s="94"/>
      <c r="B342" s="196" t="s">
        <v>82</v>
      </c>
      <c r="C342" s="197"/>
      <c r="D342" s="197"/>
      <c r="E342" s="198" t="s">
        <v>134</v>
      </c>
      <c r="F342" s="268"/>
      <c r="G342" s="268"/>
      <c r="H342" s="268"/>
      <c r="I342" s="268"/>
      <c r="J342" s="268"/>
      <c r="K342" s="268"/>
      <c r="L342" s="268"/>
      <c r="M342" s="268"/>
      <c r="N342" s="268"/>
      <c r="O342" s="268"/>
      <c r="P342" s="268"/>
      <c r="Q342" s="268"/>
      <c r="R342" s="268"/>
      <c r="S342" s="268"/>
      <c r="T342" s="268"/>
      <c r="U342" s="268"/>
      <c r="V342" s="269"/>
    </row>
    <row r="343" spans="1:22" ht="43.5" hidden="1" customHeight="1" outlineLevel="1">
      <c r="A343" s="94"/>
      <c r="B343" s="228" t="s">
        <v>67</v>
      </c>
      <c r="C343" s="229"/>
      <c r="D343" s="229"/>
      <c r="E343" s="210" t="s">
        <v>85</v>
      </c>
      <c r="F343" s="211"/>
      <c r="G343" s="211"/>
      <c r="H343" s="211"/>
      <c r="I343" s="211"/>
      <c r="J343" s="211"/>
      <c r="K343" s="211"/>
      <c r="L343" s="211"/>
      <c r="M343" s="211"/>
      <c r="N343" s="211"/>
      <c r="O343" s="211"/>
      <c r="P343" s="211"/>
      <c r="Q343" s="211"/>
      <c r="R343" s="211"/>
      <c r="S343" s="211"/>
      <c r="T343" s="211"/>
      <c r="U343" s="211"/>
      <c r="V343" s="212"/>
    </row>
    <row r="344" spans="1:22" ht="17.25" hidden="1" customHeight="1" outlineLevel="1">
      <c r="A344" s="94"/>
      <c r="B344" s="230"/>
      <c r="C344" s="231"/>
      <c r="D344" s="231"/>
      <c r="E344" s="89" t="s">
        <v>87</v>
      </c>
      <c r="F344" s="189" t="s">
        <v>97</v>
      </c>
      <c r="G344" s="189"/>
      <c r="H344" s="189"/>
      <c r="I344" s="189"/>
      <c r="J344" s="189"/>
      <c r="K344" s="189" t="s">
        <v>98</v>
      </c>
      <c r="L344" s="191"/>
      <c r="M344" s="58"/>
      <c r="N344" s="143"/>
      <c r="O344" s="143"/>
      <c r="P344" s="143"/>
      <c r="Q344" s="143"/>
      <c r="R344" s="143"/>
      <c r="S344" s="143"/>
      <c r="T344" s="143"/>
      <c r="U344" s="143"/>
      <c r="V344" s="59"/>
    </row>
    <row r="345" spans="1:22" ht="17.25" hidden="1" customHeight="1" outlineLevel="1">
      <c r="A345" s="94"/>
      <c r="B345" s="230"/>
      <c r="C345" s="231"/>
      <c r="D345" s="231"/>
      <c r="E345" s="90">
        <v>27</v>
      </c>
      <c r="F345" s="190" t="s">
        <v>90</v>
      </c>
      <c r="G345" s="190"/>
      <c r="H345" s="190"/>
      <c r="I345" s="190"/>
      <c r="J345" s="190"/>
      <c r="K345" s="275" t="s">
        <v>114</v>
      </c>
      <c r="L345" s="276"/>
      <c r="M345" s="58"/>
      <c r="N345" s="143"/>
      <c r="O345" s="143"/>
      <c r="P345" s="143"/>
      <c r="Q345" s="143"/>
      <c r="R345" s="143"/>
      <c r="S345" s="143"/>
      <c r="T345" s="143"/>
      <c r="U345" s="143"/>
      <c r="V345" s="59"/>
    </row>
    <row r="346" spans="1:22" ht="17.25" hidden="1" customHeight="1" outlineLevel="1">
      <c r="A346" s="94"/>
      <c r="B346" s="230"/>
      <c r="C346" s="231"/>
      <c r="D346" s="231"/>
      <c r="E346" s="90">
        <v>33</v>
      </c>
      <c r="F346" s="190" t="s">
        <v>91</v>
      </c>
      <c r="G346" s="190"/>
      <c r="H346" s="190"/>
      <c r="I346" s="190"/>
      <c r="J346" s="190"/>
      <c r="K346" s="275" t="s">
        <v>114</v>
      </c>
      <c r="L346" s="276"/>
      <c r="M346" s="58"/>
      <c r="N346" s="143"/>
      <c r="O346" s="143"/>
      <c r="P346" s="143"/>
      <c r="Q346" s="143"/>
      <c r="R346" s="143"/>
      <c r="S346" s="143"/>
      <c r="T346" s="143"/>
      <c r="U346" s="143"/>
      <c r="V346" s="59"/>
    </row>
    <row r="347" spans="1:22" ht="17.25" hidden="1" customHeight="1" outlineLevel="1">
      <c r="A347" s="94"/>
      <c r="B347" s="230"/>
      <c r="C347" s="231"/>
      <c r="D347" s="231"/>
      <c r="E347" s="90">
        <v>35</v>
      </c>
      <c r="F347" s="190" t="s">
        <v>92</v>
      </c>
      <c r="G347" s="190"/>
      <c r="H347" s="190"/>
      <c r="I347" s="190"/>
      <c r="J347" s="190"/>
      <c r="K347" s="192" t="s">
        <v>100</v>
      </c>
      <c r="L347" s="193"/>
      <c r="M347" s="58"/>
      <c r="N347" s="143"/>
      <c r="O347" s="143"/>
      <c r="P347" s="143"/>
      <c r="Q347" s="143"/>
      <c r="R347" s="143"/>
      <c r="S347" s="143"/>
      <c r="T347" s="143"/>
      <c r="U347" s="143"/>
      <c r="V347" s="59"/>
    </row>
    <row r="348" spans="1:22" ht="17.25" hidden="1" customHeight="1" outlineLevel="1">
      <c r="A348" s="94"/>
      <c r="B348" s="230"/>
      <c r="C348" s="231"/>
      <c r="D348" s="231"/>
      <c r="E348" s="90" t="s">
        <v>88</v>
      </c>
      <c r="F348" s="190" t="s">
        <v>93</v>
      </c>
      <c r="G348" s="190"/>
      <c r="H348" s="190"/>
      <c r="I348" s="190"/>
      <c r="J348" s="190"/>
      <c r="K348" s="192" t="s">
        <v>100</v>
      </c>
      <c r="L348" s="193"/>
      <c r="M348" s="58"/>
      <c r="N348" s="143"/>
      <c r="O348" s="143"/>
      <c r="P348" s="143"/>
      <c r="Q348" s="143"/>
      <c r="R348" s="143"/>
      <c r="S348" s="143"/>
      <c r="T348" s="143"/>
      <c r="U348" s="143"/>
      <c r="V348" s="59"/>
    </row>
    <row r="349" spans="1:22" ht="17.25" hidden="1" customHeight="1" outlineLevel="1">
      <c r="A349" s="94"/>
      <c r="B349" s="230"/>
      <c r="C349" s="231"/>
      <c r="D349" s="231"/>
      <c r="E349" s="90">
        <v>36</v>
      </c>
      <c r="F349" s="190" t="s">
        <v>94</v>
      </c>
      <c r="G349" s="190"/>
      <c r="H349" s="190"/>
      <c r="I349" s="190"/>
      <c r="J349" s="190"/>
      <c r="K349" s="275" t="s">
        <v>114</v>
      </c>
      <c r="L349" s="276"/>
      <c r="M349" s="58"/>
      <c r="N349" s="143"/>
      <c r="O349" s="143"/>
      <c r="P349" s="143"/>
      <c r="Q349" s="143"/>
      <c r="R349" s="143"/>
      <c r="S349" s="143"/>
      <c r="T349" s="143"/>
      <c r="U349" s="143"/>
      <c r="V349" s="59"/>
    </row>
    <row r="350" spans="1:22" ht="17.25" hidden="1" customHeight="1" outlineLevel="1">
      <c r="A350" s="94"/>
      <c r="B350" s="230"/>
      <c r="C350" s="231"/>
      <c r="D350" s="231"/>
      <c r="E350" s="90">
        <v>38</v>
      </c>
      <c r="F350" s="190" t="s">
        <v>95</v>
      </c>
      <c r="G350" s="190"/>
      <c r="H350" s="190"/>
      <c r="I350" s="190"/>
      <c r="J350" s="190"/>
      <c r="K350" s="192" t="s">
        <v>100</v>
      </c>
      <c r="L350" s="193"/>
      <c r="M350" s="58"/>
      <c r="N350" s="143"/>
      <c r="O350" s="143"/>
      <c r="P350" s="143"/>
      <c r="Q350" s="143"/>
      <c r="R350" s="143"/>
      <c r="S350" s="143"/>
      <c r="T350" s="143"/>
      <c r="U350" s="143"/>
      <c r="V350" s="59"/>
    </row>
    <row r="351" spans="1:22" ht="17.25" hidden="1" customHeight="1" outlineLevel="1">
      <c r="A351" s="94"/>
      <c r="B351" s="230"/>
      <c r="C351" s="231"/>
      <c r="D351" s="231"/>
      <c r="E351" s="90" t="s">
        <v>89</v>
      </c>
      <c r="F351" s="190" t="s">
        <v>96</v>
      </c>
      <c r="G351" s="190"/>
      <c r="H351" s="190"/>
      <c r="I351" s="190"/>
      <c r="J351" s="190"/>
      <c r="K351" s="192" t="s">
        <v>100</v>
      </c>
      <c r="L351" s="193"/>
      <c r="M351" s="58"/>
      <c r="N351" s="143"/>
      <c r="O351" s="143"/>
      <c r="P351" s="143"/>
      <c r="Q351" s="143"/>
      <c r="R351" s="143"/>
      <c r="S351" s="143"/>
      <c r="T351" s="143"/>
      <c r="U351" s="143"/>
      <c r="V351" s="59"/>
    </row>
    <row r="352" spans="1:22" ht="17.25" hidden="1" customHeight="1" outlineLevel="1">
      <c r="A352" s="94"/>
      <c r="B352" s="232"/>
      <c r="C352" s="233"/>
      <c r="D352" s="233"/>
      <c r="E352" s="91">
        <v>62</v>
      </c>
      <c r="F352" s="201" t="s">
        <v>99</v>
      </c>
      <c r="G352" s="201"/>
      <c r="H352" s="201"/>
      <c r="I352" s="201"/>
      <c r="J352" s="201"/>
      <c r="K352" s="192" t="s">
        <v>100</v>
      </c>
      <c r="L352" s="193"/>
      <c r="M352" s="60"/>
      <c r="N352" s="144"/>
      <c r="O352" s="144"/>
      <c r="P352" s="144"/>
      <c r="Q352" s="144"/>
      <c r="R352" s="144"/>
      <c r="S352" s="144"/>
      <c r="T352" s="144"/>
      <c r="U352" s="144"/>
      <c r="V352" s="62"/>
    </row>
    <row r="353" spans="1:22" ht="31.5" hidden="1" customHeight="1" outlineLevel="1">
      <c r="A353" s="94"/>
      <c r="B353" s="196" t="s">
        <v>68</v>
      </c>
      <c r="C353" s="197"/>
      <c r="D353" s="197"/>
      <c r="E353" s="198" t="s">
        <v>101</v>
      </c>
      <c r="F353" s="199"/>
      <c r="G353" s="199"/>
      <c r="H353" s="199"/>
      <c r="I353" s="199"/>
      <c r="J353" s="199"/>
      <c r="K353" s="199"/>
      <c r="L353" s="199"/>
      <c r="M353" s="199"/>
      <c r="N353" s="199"/>
      <c r="O353" s="199"/>
      <c r="P353" s="199"/>
      <c r="Q353" s="199"/>
      <c r="R353" s="199"/>
      <c r="S353" s="199"/>
      <c r="T353" s="199"/>
      <c r="U353" s="199"/>
      <c r="V353" s="200"/>
    </row>
    <row r="354" spans="1:22" ht="59.25" hidden="1" customHeight="1" outlineLevel="1" thickBot="1">
      <c r="A354" s="94"/>
      <c r="B354" s="194" t="s">
        <v>69</v>
      </c>
      <c r="C354" s="195"/>
      <c r="D354" s="195"/>
      <c r="E354" s="181" t="s">
        <v>86</v>
      </c>
      <c r="F354" s="182"/>
      <c r="G354" s="182"/>
      <c r="H354" s="182"/>
      <c r="I354" s="182"/>
      <c r="J354" s="182"/>
      <c r="K354" s="182"/>
      <c r="L354" s="182"/>
      <c r="M354" s="182"/>
      <c r="N354" s="182"/>
      <c r="O354" s="182"/>
      <c r="P354" s="182"/>
      <c r="Q354" s="182"/>
      <c r="R354" s="182"/>
      <c r="S354" s="182"/>
      <c r="T354" s="182"/>
      <c r="U354" s="182"/>
      <c r="V354" s="183"/>
    </row>
    <row r="355" spans="1:22" ht="14.25" hidden="1" customHeight="1" collapsed="1">
      <c r="A355" s="94"/>
      <c r="B355" s="124"/>
      <c r="C355" s="125"/>
      <c r="D355" s="125"/>
      <c r="E355" s="126"/>
      <c r="F355" s="143"/>
      <c r="G355" s="143"/>
      <c r="H355" s="143"/>
      <c r="I355" s="143"/>
      <c r="J355" s="143"/>
      <c r="K355" s="143"/>
      <c r="L355" s="143"/>
      <c r="M355" s="143"/>
      <c r="N355" s="143"/>
      <c r="O355" s="143"/>
      <c r="P355" s="143"/>
      <c r="Q355" s="143"/>
      <c r="R355" s="143"/>
      <c r="S355" s="143"/>
      <c r="T355" s="143"/>
      <c r="U355" s="143"/>
      <c r="V355" s="143"/>
    </row>
    <row r="356" spans="1:22" ht="74.25" hidden="1" customHeight="1" outlineLevel="2" thickBot="1">
      <c r="A356" s="94"/>
      <c r="B356" s="202" t="s">
        <v>66</v>
      </c>
      <c r="C356" s="203"/>
      <c r="D356" s="203"/>
      <c r="E356" s="265" t="s">
        <v>135</v>
      </c>
      <c r="F356" s="266"/>
      <c r="G356" s="266"/>
      <c r="H356" s="266"/>
      <c r="I356" s="266"/>
      <c r="J356" s="266"/>
      <c r="K356" s="266"/>
      <c r="L356" s="266"/>
      <c r="M356" s="266"/>
      <c r="N356" s="266"/>
      <c r="O356" s="266"/>
      <c r="P356" s="266"/>
      <c r="Q356" s="266"/>
      <c r="R356" s="266"/>
      <c r="S356" s="266"/>
      <c r="T356" s="266"/>
      <c r="U356" s="266"/>
      <c r="V356" s="267"/>
    </row>
    <row r="357" spans="1:22" ht="63.75" hidden="1" customHeight="1" outlineLevel="2">
      <c r="A357" s="94"/>
      <c r="B357" s="186" t="s">
        <v>81</v>
      </c>
      <c r="C357" s="187"/>
      <c r="D357" s="188"/>
      <c r="E357" s="207" t="s">
        <v>136</v>
      </c>
      <c r="F357" s="208"/>
      <c r="G357" s="208"/>
      <c r="H357" s="208"/>
      <c r="I357" s="208"/>
      <c r="J357" s="208"/>
      <c r="K357" s="208"/>
      <c r="L357" s="208"/>
      <c r="M357" s="208"/>
      <c r="N357" s="208"/>
      <c r="O357" s="208"/>
      <c r="P357" s="208"/>
      <c r="Q357" s="208"/>
      <c r="R357" s="208"/>
      <c r="S357" s="208"/>
      <c r="T357" s="208"/>
      <c r="U357" s="208"/>
      <c r="V357" s="209"/>
    </row>
    <row r="358" spans="1:22" ht="105.75" hidden="1" customHeight="1" outlineLevel="2">
      <c r="A358" s="94"/>
      <c r="B358" s="196" t="s">
        <v>82</v>
      </c>
      <c r="C358" s="197"/>
      <c r="D358" s="197"/>
      <c r="E358" s="198" t="s">
        <v>137</v>
      </c>
      <c r="F358" s="268"/>
      <c r="G358" s="268"/>
      <c r="H358" s="268"/>
      <c r="I358" s="268"/>
      <c r="J358" s="268"/>
      <c r="K358" s="268"/>
      <c r="L358" s="268"/>
      <c r="M358" s="268"/>
      <c r="N358" s="268"/>
      <c r="O358" s="268"/>
      <c r="P358" s="268"/>
      <c r="Q358" s="268"/>
      <c r="R358" s="268"/>
      <c r="S358" s="268"/>
      <c r="T358" s="268"/>
      <c r="U358" s="268"/>
      <c r="V358" s="269"/>
    </row>
    <row r="359" spans="1:22" ht="43.5" hidden="1" customHeight="1" outlineLevel="2">
      <c r="A359" s="94"/>
      <c r="B359" s="228" t="s">
        <v>67</v>
      </c>
      <c r="C359" s="229"/>
      <c r="D359" s="229"/>
      <c r="E359" s="210" t="s">
        <v>85</v>
      </c>
      <c r="F359" s="211"/>
      <c r="G359" s="211"/>
      <c r="H359" s="211"/>
      <c r="I359" s="211"/>
      <c r="J359" s="211"/>
      <c r="K359" s="211"/>
      <c r="L359" s="211"/>
      <c r="M359" s="211"/>
      <c r="N359" s="211"/>
      <c r="O359" s="211"/>
      <c r="P359" s="211"/>
      <c r="Q359" s="211"/>
      <c r="R359" s="211"/>
      <c r="S359" s="211"/>
      <c r="T359" s="211"/>
      <c r="U359" s="211"/>
      <c r="V359" s="212"/>
    </row>
    <row r="360" spans="1:22" ht="17.25" hidden="1" customHeight="1" outlineLevel="2">
      <c r="A360" s="94"/>
      <c r="B360" s="230"/>
      <c r="C360" s="231"/>
      <c r="D360" s="231"/>
      <c r="E360" s="89" t="s">
        <v>87</v>
      </c>
      <c r="F360" s="189" t="s">
        <v>97</v>
      </c>
      <c r="G360" s="189"/>
      <c r="H360" s="189"/>
      <c r="I360" s="189"/>
      <c r="J360" s="189"/>
      <c r="K360" s="189" t="s">
        <v>98</v>
      </c>
      <c r="L360" s="191"/>
      <c r="M360" s="58"/>
      <c r="N360" s="143"/>
      <c r="O360" s="143"/>
      <c r="P360" s="143"/>
      <c r="Q360" s="143"/>
      <c r="R360" s="143"/>
      <c r="S360" s="143"/>
      <c r="T360" s="143"/>
      <c r="U360" s="143"/>
      <c r="V360" s="59"/>
    </row>
    <row r="361" spans="1:22" ht="17.25" hidden="1" customHeight="1" outlineLevel="2">
      <c r="A361" s="94"/>
      <c r="B361" s="230"/>
      <c r="C361" s="231"/>
      <c r="D361" s="231"/>
      <c r="E361" s="90">
        <v>27</v>
      </c>
      <c r="F361" s="190" t="s">
        <v>90</v>
      </c>
      <c r="G361" s="190"/>
      <c r="H361" s="190"/>
      <c r="I361" s="190"/>
      <c r="J361" s="190"/>
      <c r="K361" s="275" t="s">
        <v>114</v>
      </c>
      <c r="L361" s="276"/>
      <c r="M361" s="58"/>
      <c r="N361" s="143"/>
      <c r="O361" s="143"/>
      <c r="P361" s="143"/>
      <c r="Q361" s="143"/>
      <c r="R361" s="143"/>
      <c r="S361" s="143"/>
      <c r="T361" s="143"/>
      <c r="U361" s="143"/>
      <c r="V361" s="59"/>
    </row>
    <row r="362" spans="1:22" ht="17.25" hidden="1" customHeight="1" outlineLevel="2">
      <c r="A362" s="94"/>
      <c r="B362" s="230"/>
      <c r="C362" s="231"/>
      <c r="D362" s="231"/>
      <c r="E362" s="90">
        <v>33</v>
      </c>
      <c r="F362" s="190" t="s">
        <v>91</v>
      </c>
      <c r="G362" s="190"/>
      <c r="H362" s="190"/>
      <c r="I362" s="190"/>
      <c r="J362" s="190"/>
      <c r="K362" s="275" t="s">
        <v>114</v>
      </c>
      <c r="L362" s="276"/>
      <c r="M362" s="58"/>
      <c r="N362" s="143"/>
      <c r="O362" s="143"/>
      <c r="P362" s="143"/>
      <c r="Q362" s="143"/>
      <c r="R362" s="143"/>
      <c r="S362" s="143"/>
      <c r="T362" s="143"/>
      <c r="U362" s="143"/>
      <c r="V362" s="59"/>
    </row>
    <row r="363" spans="1:22" ht="17.25" hidden="1" customHeight="1" outlineLevel="2">
      <c r="A363" s="94"/>
      <c r="B363" s="230"/>
      <c r="C363" s="231"/>
      <c r="D363" s="231"/>
      <c r="E363" s="90">
        <v>35</v>
      </c>
      <c r="F363" s="190" t="s">
        <v>92</v>
      </c>
      <c r="G363" s="190"/>
      <c r="H363" s="190"/>
      <c r="I363" s="190"/>
      <c r="J363" s="190"/>
      <c r="K363" s="275" t="s">
        <v>114</v>
      </c>
      <c r="L363" s="276"/>
      <c r="M363" s="58"/>
      <c r="N363" s="143"/>
      <c r="O363" s="143"/>
      <c r="P363" s="143"/>
      <c r="Q363" s="143"/>
      <c r="R363" s="143"/>
      <c r="S363" s="143"/>
      <c r="T363" s="143"/>
      <c r="U363" s="143"/>
      <c r="V363" s="59"/>
    </row>
    <row r="364" spans="1:22" ht="17.25" hidden="1" customHeight="1" outlineLevel="2">
      <c r="A364" s="94"/>
      <c r="B364" s="230"/>
      <c r="C364" s="231"/>
      <c r="D364" s="231"/>
      <c r="E364" s="90" t="s">
        <v>88</v>
      </c>
      <c r="F364" s="190" t="s">
        <v>93</v>
      </c>
      <c r="G364" s="190"/>
      <c r="H364" s="190"/>
      <c r="I364" s="190"/>
      <c r="J364" s="190"/>
      <c r="K364" s="275" t="s">
        <v>114</v>
      </c>
      <c r="L364" s="276"/>
      <c r="M364" s="58"/>
      <c r="N364" s="143"/>
      <c r="O364" s="143"/>
      <c r="P364" s="143"/>
      <c r="Q364" s="143"/>
      <c r="R364" s="143"/>
      <c r="S364" s="143"/>
      <c r="T364" s="143"/>
      <c r="U364" s="143"/>
      <c r="V364" s="59"/>
    </row>
    <row r="365" spans="1:22" ht="17.25" hidden="1" customHeight="1" outlineLevel="2">
      <c r="A365" s="94"/>
      <c r="B365" s="230"/>
      <c r="C365" s="231"/>
      <c r="D365" s="231"/>
      <c r="E365" s="90">
        <v>36</v>
      </c>
      <c r="F365" s="190" t="s">
        <v>94</v>
      </c>
      <c r="G365" s="190"/>
      <c r="H365" s="190"/>
      <c r="I365" s="190"/>
      <c r="J365" s="190"/>
      <c r="K365" s="275" t="s">
        <v>114</v>
      </c>
      <c r="L365" s="276"/>
      <c r="M365" s="58"/>
      <c r="N365" s="143"/>
      <c r="O365" s="143"/>
      <c r="P365" s="143"/>
      <c r="Q365" s="143"/>
      <c r="R365" s="143"/>
      <c r="S365" s="143"/>
      <c r="T365" s="143"/>
      <c r="U365" s="143"/>
      <c r="V365" s="59"/>
    </row>
    <row r="366" spans="1:22" ht="17.25" hidden="1" customHeight="1" outlineLevel="2">
      <c r="A366" s="94"/>
      <c r="B366" s="230"/>
      <c r="C366" s="231"/>
      <c r="D366" s="231"/>
      <c r="E366" s="90">
        <v>38</v>
      </c>
      <c r="F366" s="190" t="s">
        <v>95</v>
      </c>
      <c r="G366" s="190"/>
      <c r="H366" s="190"/>
      <c r="I366" s="190"/>
      <c r="J366" s="190"/>
      <c r="K366" s="275" t="s">
        <v>114</v>
      </c>
      <c r="L366" s="276"/>
      <c r="M366" s="58"/>
      <c r="N366" s="143"/>
      <c r="O366" s="143"/>
      <c r="P366" s="143"/>
      <c r="Q366" s="143"/>
      <c r="R366" s="143"/>
      <c r="S366" s="143"/>
      <c r="T366" s="143"/>
      <c r="U366" s="143"/>
      <c r="V366" s="59"/>
    </row>
    <row r="367" spans="1:22" ht="17.25" hidden="1" customHeight="1" outlineLevel="2">
      <c r="A367" s="94"/>
      <c r="B367" s="230"/>
      <c r="C367" s="231"/>
      <c r="D367" s="231"/>
      <c r="E367" s="90" t="s">
        <v>89</v>
      </c>
      <c r="F367" s="190" t="s">
        <v>96</v>
      </c>
      <c r="G367" s="190"/>
      <c r="H367" s="190"/>
      <c r="I367" s="190"/>
      <c r="J367" s="190"/>
      <c r="K367" s="275" t="s">
        <v>114</v>
      </c>
      <c r="L367" s="276"/>
      <c r="M367" s="58"/>
      <c r="N367" s="143"/>
      <c r="O367" s="143"/>
      <c r="P367" s="143"/>
      <c r="Q367" s="143"/>
      <c r="R367" s="143"/>
      <c r="S367" s="143"/>
      <c r="T367" s="143"/>
      <c r="U367" s="143"/>
      <c r="V367" s="59"/>
    </row>
    <row r="368" spans="1:22" ht="17.25" hidden="1" customHeight="1" outlineLevel="2">
      <c r="A368" s="94"/>
      <c r="B368" s="232"/>
      <c r="C368" s="233"/>
      <c r="D368" s="233"/>
      <c r="E368" s="91">
        <v>62</v>
      </c>
      <c r="F368" s="201" t="s">
        <v>99</v>
      </c>
      <c r="G368" s="201"/>
      <c r="H368" s="201"/>
      <c r="I368" s="201"/>
      <c r="J368" s="201"/>
      <c r="K368" s="275" t="s">
        <v>114</v>
      </c>
      <c r="L368" s="276"/>
      <c r="M368" s="60"/>
      <c r="N368" s="144"/>
      <c r="O368" s="144"/>
      <c r="P368" s="144"/>
      <c r="Q368" s="144"/>
      <c r="R368" s="144"/>
      <c r="S368" s="144"/>
      <c r="T368" s="144"/>
      <c r="U368" s="144"/>
      <c r="V368" s="62"/>
    </row>
    <row r="369" spans="1:22" ht="31.5" hidden="1" customHeight="1" outlineLevel="2">
      <c r="A369" s="94"/>
      <c r="B369" s="196" t="s">
        <v>68</v>
      </c>
      <c r="C369" s="197"/>
      <c r="D369" s="197"/>
      <c r="E369" s="198" t="s">
        <v>101</v>
      </c>
      <c r="F369" s="199"/>
      <c r="G369" s="199"/>
      <c r="H369" s="199"/>
      <c r="I369" s="199"/>
      <c r="J369" s="199"/>
      <c r="K369" s="199"/>
      <c r="L369" s="199"/>
      <c r="M369" s="199"/>
      <c r="N369" s="199"/>
      <c r="O369" s="199"/>
      <c r="P369" s="199"/>
      <c r="Q369" s="199"/>
      <c r="R369" s="199"/>
      <c r="S369" s="199"/>
      <c r="T369" s="199"/>
      <c r="U369" s="199"/>
      <c r="V369" s="200"/>
    </row>
    <row r="370" spans="1:22" ht="59.25" hidden="1" customHeight="1" outlineLevel="2" thickBot="1">
      <c r="A370" s="94"/>
      <c r="B370" s="194" t="s">
        <v>69</v>
      </c>
      <c r="C370" s="195"/>
      <c r="D370" s="195"/>
      <c r="E370" s="181" t="s">
        <v>86</v>
      </c>
      <c r="F370" s="182"/>
      <c r="G370" s="182"/>
      <c r="H370" s="182"/>
      <c r="I370" s="182"/>
      <c r="J370" s="182"/>
      <c r="K370" s="182"/>
      <c r="L370" s="182"/>
      <c r="M370" s="182"/>
      <c r="N370" s="182"/>
      <c r="O370" s="182"/>
      <c r="P370" s="182"/>
      <c r="Q370" s="182"/>
      <c r="R370" s="182"/>
      <c r="S370" s="182"/>
      <c r="T370" s="182"/>
      <c r="U370" s="182"/>
      <c r="V370" s="183"/>
    </row>
    <row r="371" spans="1:22" s="96" customFormat="1" ht="17.25" customHeight="1" collapsed="1" thickBot="1">
      <c r="A371" s="94"/>
      <c r="B371" s="124"/>
      <c r="C371" s="125"/>
      <c r="D371" s="125"/>
      <c r="E371" s="126"/>
      <c r="F371" s="143"/>
      <c r="G371" s="143"/>
      <c r="H371" s="143"/>
      <c r="I371" s="143"/>
      <c r="J371" s="143"/>
      <c r="K371" s="143"/>
      <c r="L371" s="143"/>
      <c r="M371" s="143"/>
      <c r="N371" s="143"/>
      <c r="O371" s="143"/>
      <c r="P371" s="143"/>
      <c r="Q371" s="143"/>
      <c r="R371" s="143"/>
      <c r="S371" s="143"/>
      <c r="T371" s="143"/>
      <c r="U371" s="143"/>
      <c r="V371" s="143"/>
    </row>
    <row r="372" spans="1:22" ht="22.5" customHeight="1">
      <c r="A372" s="94"/>
      <c r="B372" s="223" t="s">
        <v>70</v>
      </c>
      <c r="C372" s="224"/>
      <c r="D372" s="224"/>
      <c r="E372" s="224"/>
      <c r="F372" s="224"/>
      <c r="G372" s="224"/>
      <c r="H372" s="224"/>
      <c r="I372" s="224"/>
      <c r="J372" s="224"/>
      <c r="K372" s="224"/>
      <c r="L372" s="224"/>
      <c r="M372" s="224"/>
      <c r="N372" s="224"/>
      <c r="O372" s="224"/>
      <c r="P372" s="224"/>
      <c r="Q372" s="224"/>
      <c r="R372" s="224"/>
      <c r="S372" s="224"/>
      <c r="T372" s="224"/>
      <c r="U372" s="224"/>
      <c r="V372" s="225"/>
    </row>
    <row r="373" spans="1:22" ht="27" customHeight="1">
      <c r="A373" s="97"/>
      <c r="B373" s="101"/>
      <c r="C373" s="97"/>
      <c r="D373" s="97"/>
      <c r="E373" s="97"/>
      <c r="F373" s="97"/>
      <c r="G373" s="97"/>
      <c r="H373" s="97"/>
      <c r="I373" s="97"/>
      <c r="J373" s="97"/>
      <c r="K373" s="97"/>
      <c r="L373" s="97"/>
      <c r="M373" s="97"/>
      <c r="N373" s="97"/>
      <c r="O373" s="97"/>
      <c r="P373" s="97"/>
      <c r="Q373" s="97"/>
      <c r="R373" s="97"/>
      <c r="S373" s="97"/>
      <c r="T373" s="97"/>
      <c r="U373" s="97"/>
      <c r="V373" s="98"/>
    </row>
    <row r="374" spans="1:22" ht="27" customHeight="1" thickBot="1">
      <c r="A374" s="97"/>
      <c r="B374" s="273" t="str">
        <f>'Ocena na podst. danych'!B26</f>
        <v>EFEKTYWNOŚĆ</v>
      </c>
      <c r="C374" s="274"/>
      <c r="D374" s="274"/>
      <c r="E374" s="274"/>
      <c r="F374" s="113" t="s">
        <v>61</v>
      </c>
      <c r="G374" s="113" t="s">
        <v>60</v>
      </c>
      <c r="H374" s="113" t="s">
        <v>62</v>
      </c>
      <c r="I374" s="97"/>
      <c r="J374" s="270" t="s">
        <v>59</v>
      </c>
      <c r="K374" s="271"/>
      <c r="L374" s="271"/>
      <c r="M374" s="271"/>
      <c r="N374" s="271"/>
      <c r="O374" s="271"/>
      <c r="P374" s="271"/>
      <c r="Q374" s="271"/>
      <c r="R374" s="271"/>
      <c r="S374" s="271"/>
      <c r="T374" s="271"/>
      <c r="U374" s="271"/>
      <c r="V374" s="272"/>
    </row>
    <row r="375" spans="1:22" ht="15" customHeight="1">
      <c r="A375" s="97"/>
      <c r="B375" s="102" t="str">
        <f>'Skala ocen'!B4:E4</f>
        <v>KRYTERIUM 1 Redukcja presji</v>
      </c>
      <c r="C375" s="68"/>
      <c r="D375" s="68"/>
      <c r="E375" s="68"/>
      <c r="F375" s="145">
        <f>'Ocena na podst. danych'!$F$7</f>
        <v>2</v>
      </c>
      <c r="G375" s="108">
        <f>'Ocena na podst. danych'!$H$7</f>
        <v>2</v>
      </c>
      <c r="H375" s="108">
        <f>IFERROR(F375*G375,"brak CBA")</f>
        <v>4</v>
      </c>
      <c r="I375" s="96"/>
      <c r="J375" s="289" t="s">
        <v>163</v>
      </c>
      <c r="K375" s="290"/>
      <c r="L375" s="290"/>
      <c r="M375" s="290"/>
      <c r="N375" s="290"/>
      <c r="O375" s="290"/>
      <c r="P375" s="290"/>
      <c r="Q375" s="290"/>
      <c r="R375" s="290"/>
      <c r="S375" s="290"/>
      <c r="T375" s="290"/>
      <c r="U375" s="290"/>
      <c r="V375" s="291"/>
    </row>
    <row r="376" spans="1:22" ht="15">
      <c r="A376" s="97"/>
      <c r="B376" s="102" t="str">
        <f>'Skala ocen'!B10:E10</f>
        <v>KRYTERIUM 2 Liczba cech GES</v>
      </c>
      <c r="C376" s="68"/>
      <c r="D376" s="68"/>
      <c r="E376" s="68"/>
      <c r="F376" s="145">
        <f>'Ocena na podst. danych'!F11</f>
        <v>3</v>
      </c>
      <c r="G376" s="108">
        <f>'Ocena na podst. danych'!H11</f>
        <v>1</v>
      </c>
      <c r="H376" s="108">
        <f>IFERROR(F376*G376,"brak CBA")</f>
        <v>3</v>
      </c>
      <c r="I376" s="96"/>
      <c r="J376" s="292"/>
      <c r="K376" s="293"/>
      <c r="L376" s="293"/>
      <c r="M376" s="293"/>
      <c r="N376" s="293"/>
      <c r="O376" s="293"/>
      <c r="P376" s="293"/>
      <c r="Q376" s="293"/>
      <c r="R376" s="293"/>
      <c r="S376" s="293"/>
      <c r="T376" s="293"/>
      <c r="U376" s="293"/>
      <c r="V376" s="294"/>
    </row>
    <row r="377" spans="1:22" ht="15">
      <c r="A377" s="97"/>
      <c r="B377" s="102" t="str">
        <f>'Skala ocen'!B16:E16</f>
        <v>KRYTERIUM 3 Zasięg geograficzny</v>
      </c>
      <c r="C377" s="68"/>
      <c r="D377" s="68"/>
      <c r="E377" s="68"/>
      <c r="F377" s="145">
        <f>'Ocena na podst. danych'!$F$15</f>
        <v>4</v>
      </c>
      <c r="G377" s="108">
        <f>'Ocena na podst. danych'!$H$15</f>
        <v>1</v>
      </c>
      <c r="H377" s="108">
        <f>IFERROR(F377*G377,"brak CBA")</f>
        <v>4</v>
      </c>
      <c r="I377" s="67"/>
      <c r="J377" s="292"/>
      <c r="K377" s="293"/>
      <c r="L377" s="293"/>
      <c r="M377" s="293"/>
      <c r="N377" s="293"/>
      <c r="O377" s="293"/>
      <c r="P377" s="293"/>
      <c r="Q377" s="293"/>
      <c r="R377" s="293"/>
      <c r="S377" s="293"/>
      <c r="T377" s="293"/>
      <c r="U377" s="293"/>
      <c r="V377" s="294"/>
    </row>
    <row r="378" spans="1:22" ht="15">
      <c r="A378" s="97"/>
      <c r="B378" s="112" t="str">
        <f>'Skala ocen'!B22:E22</f>
        <v>KRYTERIUM 4 Czas osiągnięcia celu</v>
      </c>
      <c r="C378" s="110"/>
      <c r="D378" s="110"/>
      <c r="E378" s="110"/>
      <c r="F378" s="146">
        <f>'Ocena na podst. danych'!$F$20</f>
        <v>1</v>
      </c>
      <c r="G378" s="111">
        <f>'Ocena na podst. danych'!$H$20</f>
        <v>0.5</v>
      </c>
      <c r="H378" s="111">
        <f>IFERROR(F378*G378,"brak CBA")</f>
        <v>0.5</v>
      </c>
      <c r="I378" s="69"/>
      <c r="J378" s="292"/>
      <c r="K378" s="293"/>
      <c r="L378" s="293"/>
      <c r="M378" s="293"/>
      <c r="N378" s="293"/>
      <c r="O378" s="293"/>
      <c r="P378" s="293"/>
      <c r="Q378" s="293"/>
      <c r="R378" s="293"/>
      <c r="S378" s="293"/>
      <c r="T378" s="293"/>
      <c r="U378" s="293"/>
      <c r="V378" s="294"/>
    </row>
    <row r="379" spans="1:22" ht="15">
      <c r="A379" s="97"/>
      <c r="B379" s="257" t="str">
        <f>'Ocena na podst. danych'!B23</f>
        <v>OCENA NA PODSTAWIE KRYTERIÓW</v>
      </c>
      <c r="C379" s="258"/>
      <c r="D379" s="258"/>
      <c r="E379" s="258"/>
      <c r="F379" s="258"/>
      <c r="G379" s="258"/>
      <c r="H379" s="109">
        <f>'Ocena na podst. danych'!$F$23</f>
        <v>11.5</v>
      </c>
      <c r="I379" s="70"/>
      <c r="J379" s="292"/>
      <c r="K379" s="293"/>
      <c r="L379" s="293"/>
      <c r="M379" s="293"/>
      <c r="N379" s="293"/>
      <c r="O379" s="293"/>
      <c r="P379" s="293"/>
      <c r="Q379" s="293"/>
      <c r="R379" s="293"/>
      <c r="S379" s="293"/>
      <c r="T379" s="293"/>
      <c r="U379" s="293"/>
      <c r="V379" s="294"/>
    </row>
    <row r="380" spans="1:22" ht="15">
      <c r="A380" s="97"/>
      <c r="B380" s="95"/>
      <c r="C380" s="96"/>
      <c r="D380" s="96"/>
      <c r="E380" s="96"/>
      <c r="F380" s="96"/>
      <c r="G380" s="96"/>
      <c r="H380" s="96"/>
      <c r="I380" s="70"/>
      <c r="J380" s="292"/>
      <c r="K380" s="293"/>
      <c r="L380" s="293"/>
      <c r="M380" s="293"/>
      <c r="N380" s="293"/>
      <c r="O380" s="293"/>
      <c r="P380" s="293"/>
      <c r="Q380" s="293"/>
      <c r="R380" s="293"/>
      <c r="S380" s="293"/>
      <c r="T380" s="293"/>
      <c r="U380" s="293"/>
      <c r="V380" s="294"/>
    </row>
    <row r="381" spans="1:22" ht="15">
      <c r="A381" s="97"/>
      <c r="B381" s="95"/>
      <c r="C381" s="96"/>
      <c r="D381" s="96"/>
      <c r="E381" s="96"/>
      <c r="F381" s="96"/>
      <c r="G381" s="96"/>
      <c r="H381" s="96"/>
      <c r="I381" s="70"/>
      <c r="J381" s="292"/>
      <c r="K381" s="293"/>
      <c r="L381" s="293"/>
      <c r="M381" s="293"/>
      <c r="N381" s="293"/>
      <c r="O381" s="293"/>
      <c r="P381" s="293"/>
      <c r="Q381" s="293"/>
      <c r="R381" s="293"/>
      <c r="S381" s="293"/>
      <c r="T381" s="293"/>
      <c r="U381" s="293"/>
      <c r="V381" s="294"/>
    </row>
    <row r="382" spans="1:22" ht="15.75" customHeight="1">
      <c r="A382" s="97"/>
      <c r="B382" s="95"/>
      <c r="C382" s="96"/>
      <c r="D382" s="96"/>
      <c r="E382" s="96"/>
      <c r="F382" s="96"/>
      <c r="G382" s="96"/>
      <c r="H382" s="71"/>
      <c r="I382" s="70"/>
      <c r="J382" s="292"/>
      <c r="K382" s="293"/>
      <c r="L382" s="293"/>
      <c r="M382" s="293"/>
      <c r="N382" s="293"/>
      <c r="O382" s="293"/>
      <c r="P382" s="293"/>
      <c r="Q382" s="293"/>
      <c r="R382" s="293"/>
      <c r="S382" s="293"/>
      <c r="T382" s="293"/>
      <c r="U382" s="293"/>
      <c r="V382" s="294"/>
    </row>
    <row r="383" spans="1:22" ht="15" customHeight="1">
      <c r="A383" s="97"/>
      <c r="B383" s="95"/>
      <c r="C383" s="96"/>
      <c r="D383" s="96"/>
      <c r="E383" s="96"/>
      <c r="F383" s="96"/>
      <c r="G383" s="96"/>
      <c r="H383" s="71"/>
      <c r="I383" s="70"/>
      <c r="J383" s="292"/>
      <c r="K383" s="293"/>
      <c r="L383" s="293"/>
      <c r="M383" s="293"/>
      <c r="N383" s="293"/>
      <c r="O383" s="293"/>
      <c r="P383" s="293"/>
      <c r="Q383" s="293"/>
      <c r="R383" s="293"/>
      <c r="S383" s="293"/>
      <c r="T383" s="293"/>
      <c r="U383" s="293"/>
      <c r="V383" s="294"/>
    </row>
    <row r="384" spans="1:22" ht="15" customHeight="1">
      <c r="A384" s="97"/>
      <c r="B384" s="95"/>
      <c r="C384" s="96"/>
      <c r="D384" s="96"/>
      <c r="E384" s="96"/>
      <c r="F384" s="96"/>
      <c r="G384" s="96"/>
      <c r="H384" s="71"/>
      <c r="I384" s="70"/>
      <c r="J384" s="292"/>
      <c r="K384" s="293"/>
      <c r="L384" s="293"/>
      <c r="M384" s="293"/>
      <c r="N384" s="293"/>
      <c r="O384" s="293"/>
      <c r="P384" s="293"/>
      <c r="Q384" s="293"/>
      <c r="R384" s="293"/>
      <c r="S384" s="293"/>
      <c r="T384" s="293"/>
      <c r="U384" s="293"/>
      <c r="V384" s="294"/>
    </row>
    <row r="385" spans="1:22" ht="15" customHeight="1">
      <c r="A385" s="97"/>
      <c r="B385" s="95"/>
      <c r="C385" s="96"/>
      <c r="D385" s="96"/>
      <c r="E385" s="96"/>
      <c r="F385" s="96"/>
      <c r="G385" s="96"/>
      <c r="H385" s="71"/>
      <c r="I385" s="70"/>
      <c r="J385" s="292"/>
      <c r="K385" s="293"/>
      <c r="L385" s="293"/>
      <c r="M385" s="293"/>
      <c r="N385" s="293"/>
      <c r="O385" s="293"/>
      <c r="P385" s="293"/>
      <c r="Q385" s="293"/>
      <c r="R385" s="293"/>
      <c r="S385" s="293"/>
      <c r="T385" s="293"/>
      <c r="U385" s="293"/>
      <c r="V385" s="294"/>
    </row>
    <row r="386" spans="1:22" ht="15" customHeight="1">
      <c r="A386" s="97"/>
      <c r="B386" s="95"/>
      <c r="C386" s="96"/>
      <c r="D386" s="96"/>
      <c r="E386" s="96"/>
      <c r="F386" s="96"/>
      <c r="G386" s="96"/>
      <c r="H386" s="71"/>
      <c r="I386" s="70"/>
      <c r="J386" s="292"/>
      <c r="K386" s="293"/>
      <c r="L386" s="293"/>
      <c r="M386" s="293"/>
      <c r="N386" s="293"/>
      <c r="O386" s="293"/>
      <c r="P386" s="293"/>
      <c r="Q386" s="293"/>
      <c r="R386" s="293"/>
      <c r="S386" s="293"/>
      <c r="T386" s="293"/>
      <c r="U386" s="293"/>
      <c r="V386" s="294"/>
    </row>
    <row r="387" spans="1:22" ht="15" customHeight="1">
      <c r="A387" s="97"/>
      <c r="B387" s="95"/>
      <c r="C387" s="96"/>
      <c r="D387" s="96"/>
      <c r="E387" s="96"/>
      <c r="F387" s="96"/>
      <c r="G387" s="96"/>
      <c r="H387" s="71"/>
      <c r="I387" s="70"/>
      <c r="J387" s="292"/>
      <c r="K387" s="293"/>
      <c r="L387" s="293"/>
      <c r="M387" s="293"/>
      <c r="N387" s="293"/>
      <c r="O387" s="293"/>
      <c r="P387" s="293"/>
      <c r="Q387" s="293"/>
      <c r="R387" s="293"/>
      <c r="S387" s="293"/>
      <c r="T387" s="293"/>
      <c r="U387" s="293"/>
      <c r="V387" s="294"/>
    </row>
    <row r="388" spans="1:22" ht="13.5" customHeight="1">
      <c r="A388" s="97"/>
      <c r="B388" s="95"/>
      <c r="C388" s="96"/>
      <c r="D388" s="96"/>
      <c r="E388" s="96"/>
      <c r="F388" s="96"/>
      <c r="G388" s="96"/>
      <c r="H388" s="96"/>
      <c r="I388" s="96"/>
      <c r="J388" s="292"/>
      <c r="K388" s="293"/>
      <c r="L388" s="293"/>
      <c r="M388" s="293"/>
      <c r="N388" s="293"/>
      <c r="O388" s="293"/>
      <c r="P388" s="293"/>
      <c r="Q388" s="293"/>
      <c r="R388" s="293"/>
      <c r="S388" s="293"/>
      <c r="T388" s="293"/>
      <c r="U388" s="293"/>
      <c r="V388" s="294"/>
    </row>
    <row r="389" spans="1:22" ht="15" customHeight="1">
      <c r="A389" s="97"/>
      <c r="B389" s="95"/>
      <c r="C389" s="96"/>
      <c r="D389" s="96"/>
      <c r="E389" s="96"/>
      <c r="F389" s="96"/>
      <c r="G389" s="96"/>
      <c r="H389" s="72"/>
      <c r="I389" s="72"/>
      <c r="J389" s="292"/>
      <c r="K389" s="293"/>
      <c r="L389" s="293"/>
      <c r="M389" s="293"/>
      <c r="N389" s="293"/>
      <c r="O389" s="293"/>
      <c r="P389" s="293"/>
      <c r="Q389" s="293"/>
      <c r="R389" s="293"/>
      <c r="S389" s="293"/>
      <c r="T389" s="293"/>
      <c r="U389" s="293"/>
      <c r="V389" s="294"/>
    </row>
    <row r="390" spans="1:22" ht="15.75">
      <c r="A390" s="97"/>
      <c r="B390" s="95"/>
      <c r="C390" s="96"/>
      <c r="D390" s="96"/>
      <c r="E390" s="96"/>
      <c r="F390" s="96"/>
      <c r="G390" s="96"/>
      <c r="H390" s="73"/>
      <c r="I390" s="73"/>
      <c r="J390" s="292"/>
      <c r="K390" s="293"/>
      <c r="L390" s="293"/>
      <c r="M390" s="293"/>
      <c r="N390" s="293"/>
      <c r="O390" s="293"/>
      <c r="P390" s="293"/>
      <c r="Q390" s="293"/>
      <c r="R390" s="293"/>
      <c r="S390" s="293"/>
      <c r="T390" s="293"/>
      <c r="U390" s="293"/>
      <c r="V390" s="294"/>
    </row>
    <row r="391" spans="1:22" ht="15" customHeight="1">
      <c r="A391" s="97"/>
      <c r="B391" s="95"/>
      <c r="C391" s="96"/>
      <c r="D391" s="96"/>
      <c r="E391" s="96"/>
      <c r="F391" s="96"/>
      <c r="G391" s="96"/>
      <c r="H391" s="72"/>
      <c r="I391" s="72"/>
      <c r="J391" s="292"/>
      <c r="K391" s="293"/>
      <c r="L391" s="293"/>
      <c r="M391" s="293"/>
      <c r="N391" s="293"/>
      <c r="O391" s="293"/>
      <c r="P391" s="293"/>
      <c r="Q391" s="293"/>
      <c r="R391" s="293"/>
      <c r="S391" s="293"/>
      <c r="T391" s="293"/>
      <c r="U391" s="293"/>
      <c r="V391" s="294"/>
    </row>
    <row r="392" spans="1:22" ht="15" customHeight="1">
      <c r="A392" s="97"/>
      <c r="B392" s="95"/>
      <c r="C392" s="96"/>
      <c r="D392" s="96"/>
      <c r="E392" s="96"/>
      <c r="F392" s="96"/>
      <c r="G392" s="96"/>
      <c r="H392" s="74"/>
      <c r="I392" s="74"/>
      <c r="J392" s="292"/>
      <c r="K392" s="293"/>
      <c r="L392" s="293"/>
      <c r="M392" s="293"/>
      <c r="N392" s="293"/>
      <c r="O392" s="293"/>
      <c r="P392" s="293"/>
      <c r="Q392" s="293"/>
      <c r="R392" s="293"/>
      <c r="S392" s="293"/>
      <c r="T392" s="293"/>
      <c r="U392" s="293"/>
      <c r="V392" s="294"/>
    </row>
    <row r="393" spans="1:22" ht="15" customHeight="1">
      <c r="A393" s="97"/>
      <c r="B393" s="95"/>
      <c r="C393" s="96"/>
      <c r="D393" s="96"/>
      <c r="E393" s="96"/>
      <c r="F393" s="96"/>
      <c r="G393" s="96"/>
      <c r="H393" s="75"/>
      <c r="I393" s="75"/>
      <c r="J393" s="292"/>
      <c r="K393" s="293"/>
      <c r="L393" s="293"/>
      <c r="M393" s="293"/>
      <c r="N393" s="293"/>
      <c r="O393" s="293"/>
      <c r="P393" s="293"/>
      <c r="Q393" s="293"/>
      <c r="R393" s="293"/>
      <c r="S393" s="293"/>
      <c r="T393" s="293"/>
      <c r="U393" s="293"/>
      <c r="V393" s="294"/>
    </row>
    <row r="394" spans="1:22" ht="15" customHeight="1">
      <c r="A394" s="97"/>
      <c r="B394" s="95"/>
      <c r="C394" s="96"/>
      <c r="D394" s="96"/>
      <c r="E394" s="96"/>
      <c r="F394" s="96"/>
      <c r="G394" s="96"/>
      <c r="H394" s="75"/>
      <c r="I394" s="75"/>
      <c r="J394" s="292"/>
      <c r="K394" s="293"/>
      <c r="L394" s="293"/>
      <c r="M394" s="293"/>
      <c r="N394" s="293"/>
      <c r="O394" s="293"/>
      <c r="P394" s="293"/>
      <c r="Q394" s="293"/>
      <c r="R394" s="293"/>
      <c r="S394" s="293"/>
      <c r="T394" s="293"/>
      <c r="U394" s="293"/>
      <c r="V394" s="294"/>
    </row>
    <row r="395" spans="1:22" ht="15" customHeight="1">
      <c r="A395" s="97"/>
      <c r="B395" s="95"/>
      <c r="C395" s="96"/>
      <c r="D395" s="96"/>
      <c r="E395" s="96"/>
      <c r="F395" s="96"/>
      <c r="G395" s="96"/>
      <c r="H395" s="75"/>
      <c r="I395" s="75"/>
      <c r="J395" s="292"/>
      <c r="K395" s="293"/>
      <c r="L395" s="293"/>
      <c r="M395" s="293"/>
      <c r="N395" s="293"/>
      <c r="O395" s="293"/>
      <c r="P395" s="293"/>
      <c r="Q395" s="293"/>
      <c r="R395" s="293"/>
      <c r="S395" s="293"/>
      <c r="T395" s="293"/>
      <c r="U395" s="293"/>
      <c r="V395" s="294"/>
    </row>
    <row r="396" spans="1:22" ht="15" customHeight="1">
      <c r="A396" s="97"/>
      <c r="B396" s="95"/>
      <c r="C396" s="96"/>
      <c r="D396" s="96"/>
      <c r="E396" s="96"/>
      <c r="F396" s="96"/>
      <c r="G396" s="96"/>
      <c r="H396" s="75"/>
      <c r="I396" s="75"/>
      <c r="J396" s="292"/>
      <c r="K396" s="293"/>
      <c r="L396" s="293"/>
      <c r="M396" s="293"/>
      <c r="N396" s="293"/>
      <c r="O396" s="293"/>
      <c r="P396" s="293"/>
      <c r="Q396" s="293"/>
      <c r="R396" s="293"/>
      <c r="S396" s="293"/>
      <c r="T396" s="293"/>
      <c r="U396" s="293"/>
      <c r="V396" s="294"/>
    </row>
    <row r="397" spans="1:22" ht="15" customHeight="1">
      <c r="A397" s="97"/>
      <c r="B397" s="95"/>
      <c r="C397" s="96"/>
      <c r="D397" s="96"/>
      <c r="E397" s="96"/>
      <c r="F397" s="96"/>
      <c r="G397" s="96"/>
      <c r="H397" s="75"/>
      <c r="I397" s="75"/>
      <c r="J397" s="292"/>
      <c r="K397" s="293"/>
      <c r="L397" s="293"/>
      <c r="M397" s="293"/>
      <c r="N397" s="293"/>
      <c r="O397" s="293"/>
      <c r="P397" s="293"/>
      <c r="Q397" s="293"/>
      <c r="R397" s="293"/>
      <c r="S397" s="293"/>
      <c r="T397" s="293"/>
      <c r="U397" s="293"/>
      <c r="V397" s="294"/>
    </row>
    <row r="398" spans="1:22" ht="15" customHeight="1">
      <c r="A398" s="97"/>
      <c r="B398" s="95"/>
      <c r="C398" s="96"/>
      <c r="D398" s="96"/>
      <c r="E398" s="96"/>
      <c r="F398" s="96"/>
      <c r="G398" s="96"/>
      <c r="H398" s="75"/>
      <c r="I398" s="75"/>
      <c r="J398" s="292"/>
      <c r="K398" s="293"/>
      <c r="L398" s="293"/>
      <c r="M398" s="293"/>
      <c r="N398" s="293"/>
      <c r="O398" s="293"/>
      <c r="P398" s="293"/>
      <c r="Q398" s="293"/>
      <c r="R398" s="293"/>
      <c r="S398" s="293"/>
      <c r="T398" s="293"/>
      <c r="U398" s="293"/>
      <c r="V398" s="294"/>
    </row>
    <row r="399" spans="1:22" ht="15">
      <c r="A399" s="97"/>
      <c r="B399" s="103" t="str">
        <f>'Skala ocen'!B32</f>
        <v>&lt;7</v>
      </c>
      <c r="C399" s="252" t="str">
        <f>'Skala ocen'!D32</f>
        <v>bardzo niska</v>
      </c>
      <c r="D399" s="252"/>
      <c r="E399" s="255">
        <f>'Skala ocen'!E32</f>
        <v>1</v>
      </c>
      <c r="F399" s="256"/>
      <c r="G399" s="96"/>
      <c r="H399" s="75"/>
      <c r="I399" s="75"/>
      <c r="J399" s="292"/>
      <c r="K399" s="293"/>
      <c r="L399" s="293"/>
      <c r="M399" s="293"/>
      <c r="N399" s="293"/>
      <c r="O399" s="293"/>
      <c r="P399" s="293"/>
      <c r="Q399" s="293"/>
      <c r="R399" s="293"/>
      <c r="S399" s="293"/>
      <c r="T399" s="293"/>
      <c r="U399" s="293"/>
      <c r="V399" s="294"/>
    </row>
    <row r="400" spans="1:22" ht="15">
      <c r="A400" s="97"/>
      <c r="B400" s="103" t="str">
        <f>'Skala ocen'!B33</f>
        <v>7 - 8</v>
      </c>
      <c r="C400" s="252" t="str">
        <f>'Skala ocen'!D33</f>
        <v>niska</v>
      </c>
      <c r="D400" s="252"/>
      <c r="E400" s="255">
        <f>'Skala ocen'!E33</f>
        <v>2</v>
      </c>
      <c r="F400" s="256"/>
      <c r="G400" s="96"/>
      <c r="H400" s="75"/>
      <c r="I400" s="75"/>
      <c r="J400" s="292"/>
      <c r="K400" s="293"/>
      <c r="L400" s="293"/>
      <c r="M400" s="293"/>
      <c r="N400" s="293"/>
      <c r="O400" s="293"/>
      <c r="P400" s="293"/>
      <c r="Q400" s="293"/>
      <c r="R400" s="293"/>
      <c r="S400" s="293"/>
      <c r="T400" s="293"/>
      <c r="U400" s="293"/>
      <c r="V400" s="294"/>
    </row>
    <row r="401" spans="1:22" ht="15">
      <c r="A401" s="97"/>
      <c r="B401" s="103" t="str">
        <f>'Skala ocen'!B34</f>
        <v>8 - 9</v>
      </c>
      <c r="C401" s="252" t="str">
        <f>'Skala ocen'!D34</f>
        <v>średnia</v>
      </c>
      <c r="D401" s="252"/>
      <c r="E401" s="255">
        <f>'Skala ocen'!E34</f>
        <v>3</v>
      </c>
      <c r="F401" s="256"/>
      <c r="G401" s="96"/>
      <c r="H401" s="75"/>
      <c r="I401" s="75"/>
      <c r="J401" s="292"/>
      <c r="K401" s="293"/>
      <c r="L401" s="293"/>
      <c r="M401" s="293"/>
      <c r="N401" s="293"/>
      <c r="O401" s="293"/>
      <c r="P401" s="293"/>
      <c r="Q401" s="293"/>
      <c r="R401" s="293"/>
      <c r="S401" s="293"/>
      <c r="T401" s="293"/>
      <c r="U401" s="293"/>
      <c r="V401" s="294"/>
    </row>
    <row r="402" spans="1:22" ht="15">
      <c r="A402" s="97"/>
      <c r="B402" s="103" t="str">
        <f>'Skala ocen'!B35</f>
        <v>9 - 11</v>
      </c>
      <c r="C402" s="252" t="str">
        <f>'Skala ocen'!D35</f>
        <v>wysoka</v>
      </c>
      <c r="D402" s="252"/>
      <c r="E402" s="255">
        <f>'Skala ocen'!E35</f>
        <v>4</v>
      </c>
      <c r="F402" s="256"/>
      <c r="G402" s="96"/>
      <c r="H402" s="75"/>
      <c r="I402" s="75"/>
      <c r="J402" s="292"/>
      <c r="K402" s="293"/>
      <c r="L402" s="293"/>
      <c r="M402" s="293"/>
      <c r="N402" s="293"/>
      <c r="O402" s="293"/>
      <c r="P402" s="293"/>
      <c r="Q402" s="293"/>
      <c r="R402" s="293"/>
      <c r="S402" s="293"/>
      <c r="T402" s="293"/>
      <c r="U402" s="293"/>
      <c r="V402" s="294"/>
    </row>
    <row r="403" spans="1:22" ht="15">
      <c r="A403" s="97"/>
      <c r="B403" s="103" t="str">
        <f>'Skala ocen'!B36</f>
        <v>&gt; 11</v>
      </c>
      <c r="C403" s="252" t="str">
        <f>'Skala ocen'!D36</f>
        <v>bardzo wysoka</v>
      </c>
      <c r="D403" s="252"/>
      <c r="E403" s="255">
        <f>'Skala ocen'!E36</f>
        <v>5</v>
      </c>
      <c r="F403" s="256"/>
      <c r="G403" s="96"/>
      <c r="H403" s="75"/>
      <c r="I403" s="75"/>
      <c r="J403" s="292"/>
      <c r="K403" s="293"/>
      <c r="L403" s="293"/>
      <c r="M403" s="293"/>
      <c r="N403" s="293"/>
      <c r="O403" s="293"/>
      <c r="P403" s="293"/>
      <c r="Q403" s="293"/>
      <c r="R403" s="293"/>
      <c r="S403" s="293"/>
      <c r="T403" s="293"/>
      <c r="U403" s="293"/>
      <c r="V403" s="294"/>
    </row>
    <row r="404" spans="1:22" ht="15.75" customHeight="1" thickBot="1">
      <c r="A404" s="97"/>
      <c r="B404" s="95"/>
      <c r="C404" s="96"/>
      <c r="D404" s="96"/>
      <c r="E404" s="96"/>
      <c r="F404" s="96"/>
      <c r="G404" s="96"/>
      <c r="H404" s="75"/>
      <c r="I404" s="75"/>
      <c r="J404" s="292"/>
      <c r="K404" s="293"/>
      <c r="L404" s="293"/>
      <c r="M404" s="293"/>
      <c r="N404" s="293"/>
      <c r="O404" s="293"/>
      <c r="P404" s="293"/>
      <c r="Q404" s="293"/>
      <c r="R404" s="293"/>
      <c r="S404" s="293"/>
      <c r="T404" s="293"/>
      <c r="U404" s="293"/>
      <c r="V404" s="294"/>
    </row>
    <row r="405" spans="1:22" s="51" customFormat="1" ht="30" customHeight="1" thickBot="1">
      <c r="A405" s="100"/>
      <c r="B405" s="117" t="s">
        <v>57</v>
      </c>
      <c r="C405" s="115"/>
      <c r="D405" s="115"/>
      <c r="E405" s="116"/>
      <c r="F405" s="92">
        <f>'Ocena na podst. danych'!$F$26</f>
        <v>5</v>
      </c>
      <c r="G405" s="251" t="str">
        <f>'Ocena na podst. danych'!$G$26</f>
        <v>bardzo wysoka</v>
      </c>
      <c r="H405" s="251"/>
      <c r="I405" s="99"/>
      <c r="J405" s="292"/>
      <c r="K405" s="293"/>
      <c r="L405" s="293"/>
      <c r="M405" s="293"/>
      <c r="N405" s="293"/>
      <c r="O405" s="293"/>
      <c r="P405" s="293"/>
      <c r="Q405" s="293"/>
      <c r="R405" s="293"/>
      <c r="S405" s="293"/>
      <c r="T405" s="293"/>
      <c r="U405" s="293"/>
      <c r="V405" s="294"/>
    </row>
    <row r="406" spans="1:22" ht="15.75" customHeight="1">
      <c r="A406" s="97"/>
      <c r="B406" s="95"/>
      <c r="C406" s="96"/>
      <c r="D406" s="96"/>
      <c r="E406" s="96"/>
      <c r="F406" s="96"/>
      <c r="G406" s="96"/>
      <c r="H406" s="75"/>
      <c r="I406" s="75"/>
      <c r="J406" s="292"/>
      <c r="K406" s="293"/>
      <c r="L406" s="293"/>
      <c r="M406" s="293"/>
      <c r="N406" s="293"/>
      <c r="O406" s="293"/>
      <c r="P406" s="293"/>
      <c r="Q406" s="293"/>
      <c r="R406" s="293"/>
      <c r="S406" s="293"/>
      <c r="T406" s="293"/>
      <c r="U406" s="293"/>
      <c r="V406" s="294"/>
    </row>
    <row r="407" spans="1:22" ht="30" customHeight="1">
      <c r="A407" s="97"/>
      <c r="B407" s="262" t="str">
        <f>'Ocena na podst. danych'!B29</f>
        <v>KOSZT WDROŻENIA</v>
      </c>
      <c r="C407" s="263"/>
      <c r="D407" s="263"/>
      <c r="E407" s="263"/>
      <c r="F407" s="264"/>
      <c r="G407" s="96"/>
      <c r="H407" s="76"/>
      <c r="I407" s="75"/>
      <c r="J407" s="292"/>
      <c r="K407" s="293"/>
      <c r="L407" s="293"/>
      <c r="M407" s="293"/>
      <c r="N407" s="293"/>
      <c r="O407" s="293"/>
      <c r="P407" s="293"/>
      <c r="Q407" s="293"/>
      <c r="R407" s="293"/>
      <c r="S407" s="293"/>
      <c r="T407" s="293"/>
      <c r="U407" s="293"/>
      <c r="V407" s="294"/>
    </row>
    <row r="408" spans="1:22" ht="15.75" thickBot="1">
      <c r="A408" s="97"/>
      <c r="B408" s="77" t="str">
        <f>'Ocena na podst. danych'!D30</f>
        <v>Całkowity koszt wdrożenia</v>
      </c>
      <c r="C408" s="78"/>
      <c r="D408" s="78"/>
      <c r="E408" s="78"/>
      <c r="F408" s="114">
        <f>'Ocena na podst. danych'!$D$31</f>
        <v>203900000</v>
      </c>
      <c r="G408" s="96"/>
      <c r="H408" s="75"/>
      <c r="I408" s="75"/>
      <c r="J408" s="292"/>
      <c r="K408" s="293"/>
      <c r="L408" s="293"/>
      <c r="M408" s="293"/>
      <c r="N408" s="293"/>
      <c r="O408" s="293"/>
      <c r="P408" s="293"/>
      <c r="Q408" s="293"/>
      <c r="R408" s="293"/>
      <c r="S408" s="293"/>
      <c r="T408" s="293"/>
      <c r="U408" s="293"/>
      <c r="V408" s="294"/>
    </row>
    <row r="409" spans="1:22" ht="15">
      <c r="A409" s="97"/>
      <c r="B409" s="104"/>
      <c r="C409" s="79"/>
      <c r="D409" s="79"/>
      <c r="E409" s="79"/>
      <c r="F409" s="80"/>
      <c r="G409" s="96"/>
      <c r="H409" s="75"/>
      <c r="I409" s="75"/>
      <c r="J409" s="292" t="str">
        <f>CONCATENATE("KORZYŚCI","
",VLOOKUP($E$5,[2]TAB_ZBIORCZA!$C$5:$AB$62,19,FALSE),"
",VLOOKUP($E$5,[2]TAB_ZBIORCZA!$C$5:$AB$62,15,FALSE),"
",VLOOKUP($E$5,[2]TAB_ZBIORCZA!$C$5:$AB$62,20,FALSE),"
","
",
"KOSZTY","
",VLOOKUP($E$5,[2]TAB_ZBIORCZA!$C$5:$AB$62,21,FALSE),"
",VLOOKUP($E$5,[2]TAB_ZBIORCZA!$C$5:$AB$62,22,FALSE),"
","
EFEKTYWNOŚĆ KOSZTOWA","
",(VLOOKUP($E$5,[2]TAB_ZBIORCZA!$C$5:$AB$62,17,FALSE)))</f>
        <v>KORZYŚCI
Dla działania przeprowadzono analizę ilościową.
Szacunkowe korzyści z wdrożenia działania wynoszą 145856000 PLN
Żródło oszacowania korzyści:
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Założenia do szacunku korzyści:
Tworzenie trwałych stref buforowych, przyczyni się do zmniejszenia ilości substancji biogennych pochodzących ze spływu powierzchniowego. Pośrednio korzyścią są mniejsze koszty utrzymania rzek i cieków przez RZGW i ZMiUW - wielkość uzależniona od powierzchni obszarów.
Wyliczono wskaźniki analizy ekonomicznej - ENPV = 1621,29 mln PLN, ERR = 31%. Obliczony stosunek zdyskontowanych korzyści do kosztów wynosi 4,17  - działanie jest efektywne.
KOSZTY
Szacunkowe koszty wdrożenia działania wynoszą 203900000 PLN
Żródło oszacowania kosztów:Brak
Założenia do szacunku kosztów:
W 1 roku 137,6 mln PLN, w kolejnych 22,1 mln PLN.
Podstawowe założenia:
- bodziec wypłacany z góry: 3000 PLN/ha
- dopłata roczna wypłacana co roku: 560 PLN/ha
- koszt zmian w ewidencji gruntówi: 300 PLN/ha
- koszt opracowania, wdrożenia, obsługi i monitoringu programu rocznie: 2,5 mln PLN
EFEKTYWNOŚĆ KOSZTOWA
Ostatecznie, uwzględniając wyniki analizy jakościowej oraz szacowane koszty, pod względem efektywności kosztowej działanie oceniono na 3 (w 5-stopniowej skali, gdzie 1 oznacza bardzo niską, a 5 bardzo wysoką efektywność kosztową).</v>
      </c>
      <c r="K409" s="293"/>
      <c r="L409" s="293"/>
      <c r="M409" s="293"/>
      <c r="N409" s="293"/>
      <c r="O409" s="293"/>
      <c r="P409" s="293"/>
      <c r="Q409" s="293"/>
      <c r="R409" s="293"/>
      <c r="S409" s="293"/>
      <c r="T409" s="293"/>
      <c r="U409" s="293"/>
      <c r="V409" s="294"/>
    </row>
    <row r="410" spans="1:22" ht="15">
      <c r="A410" s="97"/>
      <c r="B410" s="103" t="str">
        <f>'Skala ocen'!B42</f>
        <v>&gt; 250 mln PLN</v>
      </c>
      <c r="C410" s="252" t="str">
        <f>'Skala ocen'!D42</f>
        <v>bardzo wysoki</v>
      </c>
      <c r="D410" s="252"/>
      <c r="E410" s="252">
        <f>'Skala ocen'!E42</f>
        <v>1</v>
      </c>
      <c r="F410" s="252"/>
      <c r="G410" s="75"/>
      <c r="H410" s="75"/>
      <c r="I410" s="75"/>
      <c r="J410" s="292"/>
      <c r="K410" s="293"/>
      <c r="L410" s="293"/>
      <c r="M410" s="293"/>
      <c r="N410" s="293"/>
      <c r="O410" s="293"/>
      <c r="P410" s="293"/>
      <c r="Q410" s="293"/>
      <c r="R410" s="293"/>
      <c r="S410" s="293"/>
      <c r="T410" s="293"/>
      <c r="U410" s="293"/>
      <c r="V410" s="294"/>
    </row>
    <row r="411" spans="1:22" ht="15">
      <c r="A411" s="97"/>
      <c r="B411" s="103" t="str">
        <f>'Skala ocen'!B43</f>
        <v>150-250 mln PLN</v>
      </c>
      <c r="C411" s="252" t="str">
        <f>'Skala ocen'!D43</f>
        <v>wysoki</v>
      </c>
      <c r="D411" s="252"/>
      <c r="E411" s="252">
        <f>'Skala ocen'!E43</f>
        <v>2</v>
      </c>
      <c r="F411" s="252"/>
      <c r="G411" s="75"/>
      <c r="H411" s="75"/>
      <c r="I411" s="75"/>
      <c r="J411" s="292"/>
      <c r="K411" s="293"/>
      <c r="L411" s="293"/>
      <c r="M411" s="293"/>
      <c r="N411" s="293"/>
      <c r="O411" s="293"/>
      <c r="P411" s="293"/>
      <c r="Q411" s="293"/>
      <c r="R411" s="293"/>
      <c r="S411" s="293"/>
      <c r="T411" s="293"/>
      <c r="U411" s="293"/>
      <c r="V411" s="294"/>
    </row>
    <row r="412" spans="1:22" ht="15">
      <c r="A412" s="97"/>
      <c r="B412" s="103" t="str">
        <f>'Skala ocen'!B44</f>
        <v>75-150 mln PLN</v>
      </c>
      <c r="C412" s="252" t="str">
        <f>'Skala ocen'!D44</f>
        <v>średni</v>
      </c>
      <c r="D412" s="252"/>
      <c r="E412" s="252">
        <f>'Skala ocen'!E44</f>
        <v>3</v>
      </c>
      <c r="F412" s="252"/>
      <c r="G412" s="75"/>
      <c r="H412" s="75"/>
      <c r="I412" s="75"/>
      <c r="J412" s="292"/>
      <c r="K412" s="293"/>
      <c r="L412" s="293"/>
      <c r="M412" s="293"/>
      <c r="N412" s="293"/>
      <c r="O412" s="293"/>
      <c r="P412" s="293"/>
      <c r="Q412" s="293"/>
      <c r="R412" s="293"/>
      <c r="S412" s="293"/>
      <c r="T412" s="293"/>
      <c r="U412" s="293"/>
      <c r="V412" s="294"/>
    </row>
    <row r="413" spans="1:22" ht="15">
      <c r="A413" s="97"/>
      <c r="B413" s="103" t="str">
        <f>'Skala ocen'!B45</f>
        <v>10-75 mln PLN</v>
      </c>
      <c r="C413" s="252" t="str">
        <f>'Skala ocen'!D45</f>
        <v>niski</v>
      </c>
      <c r="D413" s="252"/>
      <c r="E413" s="252">
        <f>'Skala ocen'!E45</f>
        <v>4</v>
      </c>
      <c r="F413" s="252"/>
      <c r="G413" s="75"/>
      <c r="H413" s="75"/>
      <c r="I413" s="75"/>
      <c r="J413" s="292"/>
      <c r="K413" s="293"/>
      <c r="L413" s="293"/>
      <c r="M413" s="293"/>
      <c r="N413" s="293"/>
      <c r="O413" s="293"/>
      <c r="P413" s="293"/>
      <c r="Q413" s="293"/>
      <c r="R413" s="293"/>
      <c r="S413" s="293"/>
      <c r="T413" s="293"/>
      <c r="U413" s="293"/>
      <c r="V413" s="294"/>
    </row>
    <row r="414" spans="1:22" ht="15">
      <c r="A414" s="97"/>
      <c r="B414" s="103" t="str">
        <f>'Skala ocen'!B46</f>
        <v>&lt; 10 mln</v>
      </c>
      <c r="C414" s="252" t="str">
        <f>'Skala ocen'!D46</f>
        <v>bardzo niski</v>
      </c>
      <c r="D414" s="252"/>
      <c r="E414" s="252">
        <f>'Skala ocen'!E46</f>
        <v>5</v>
      </c>
      <c r="F414" s="252"/>
      <c r="G414" s="75"/>
      <c r="H414" s="75"/>
      <c r="I414" s="75"/>
      <c r="J414" s="292"/>
      <c r="K414" s="293"/>
      <c r="L414" s="293"/>
      <c r="M414" s="293"/>
      <c r="N414" s="293"/>
      <c r="O414" s="293"/>
      <c r="P414" s="293"/>
      <c r="Q414" s="293"/>
      <c r="R414" s="293"/>
      <c r="S414" s="293"/>
      <c r="T414" s="293"/>
      <c r="U414" s="293"/>
      <c r="V414" s="294"/>
    </row>
    <row r="415" spans="1:22" ht="15.75" customHeight="1" thickBot="1">
      <c r="A415" s="97"/>
      <c r="B415" s="95"/>
      <c r="C415" s="96"/>
      <c r="D415" s="96"/>
      <c r="E415" s="96"/>
      <c r="F415" s="96"/>
      <c r="G415" s="75"/>
      <c r="H415" s="75"/>
      <c r="I415" s="75"/>
      <c r="J415" s="292"/>
      <c r="K415" s="293"/>
      <c r="L415" s="293"/>
      <c r="M415" s="293"/>
      <c r="N415" s="293"/>
      <c r="O415" s="293"/>
      <c r="P415" s="293"/>
      <c r="Q415" s="293"/>
      <c r="R415" s="293"/>
      <c r="S415" s="293"/>
      <c r="T415" s="293"/>
      <c r="U415" s="293"/>
      <c r="V415" s="294"/>
    </row>
    <row r="416" spans="1:22" s="51" customFormat="1" ht="29.25" customHeight="1" thickBot="1">
      <c r="A416" s="100"/>
      <c r="B416" s="117" t="s">
        <v>58</v>
      </c>
      <c r="C416" s="115"/>
      <c r="D416" s="115"/>
      <c r="E416" s="116"/>
      <c r="F416" s="92">
        <f>'Ocena na podst. danych'!$F$29</f>
        <v>2</v>
      </c>
      <c r="G416" s="251" t="str">
        <f>'Ocena na podst. danych'!$G$29</f>
        <v>wysoki</v>
      </c>
      <c r="H416" s="251"/>
      <c r="I416" s="75"/>
      <c r="J416" s="292"/>
      <c r="K416" s="293"/>
      <c r="L416" s="293"/>
      <c r="M416" s="293"/>
      <c r="N416" s="293"/>
      <c r="O416" s="293"/>
      <c r="P416" s="293"/>
      <c r="Q416" s="293"/>
      <c r="R416" s="293"/>
      <c r="S416" s="293"/>
      <c r="T416" s="293"/>
      <c r="U416" s="293"/>
      <c r="V416" s="294"/>
    </row>
    <row r="417" spans="1:22" ht="15.75" customHeight="1" thickBot="1">
      <c r="A417" s="97"/>
      <c r="B417" s="95"/>
      <c r="C417" s="96"/>
      <c r="D417" s="96"/>
      <c r="E417" s="96"/>
      <c r="F417" s="96"/>
      <c r="G417" s="96"/>
      <c r="H417" s="75"/>
      <c r="I417" s="75"/>
      <c r="J417" s="292"/>
      <c r="K417" s="293"/>
      <c r="L417" s="293"/>
      <c r="M417" s="293"/>
      <c r="N417" s="293"/>
      <c r="O417" s="293"/>
      <c r="P417" s="293"/>
      <c r="Q417" s="293"/>
      <c r="R417" s="293"/>
      <c r="S417" s="293"/>
      <c r="T417" s="293"/>
      <c r="U417" s="293"/>
      <c r="V417" s="294"/>
    </row>
    <row r="418" spans="1:22" ht="33" customHeight="1" thickBot="1">
      <c r="A418" s="97"/>
      <c r="B418" s="119"/>
      <c r="C418" s="81"/>
      <c r="D418" s="259" t="s">
        <v>33</v>
      </c>
      <c r="E418" s="260"/>
      <c r="F418" s="260"/>
      <c r="G418" s="260"/>
      <c r="H418" s="261"/>
      <c r="I418" s="96"/>
      <c r="J418" s="292"/>
      <c r="K418" s="293"/>
      <c r="L418" s="293"/>
      <c r="M418" s="293"/>
      <c r="N418" s="293"/>
      <c r="O418" s="293"/>
      <c r="P418" s="293"/>
      <c r="Q418" s="293"/>
      <c r="R418" s="293"/>
      <c r="S418" s="293"/>
      <c r="T418" s="293"/>
      <c r="U418" s="293"/>
      <c r="V418" s="294"/>
    </row>
    <row r="419" spans="1:22" ht="29.25" customHeight="1" thickTop="1" thickBot="1">
      <c r="A419" s="97"/>
      <c r="B419" s="118"/>
      <c r="C419" s="82"/>
      <c r="D419" s="83">
        <v>5</v>
      </c>
      <c r="E419" s="83">
        <v>4</v>
      </c>
      <c r="F419" s="83">
        <v>3</v>
      </c>
      <c r="G419" s="83">
        <v>2</v>
      </c>
      <c r="H419" s="83">
        <v>1</v>
      </c>
      <c r="I419" s="96"/>
      <c r="J419" s="292"/>
      <c r="K419" s="293"/>
      <c r="L419" s="293"/>
      <c r="M419" s="293"/>
      <c r="N419" s="293"/>
      <c r="O419" s="293"/>
      <c r="P419" s="293"/>
      <c r="Q419" s="293"/>
      <c r="R419" s="293"/>
      <c r="S419" s="293"/>
      <c r="T419" s="293"/>
      <c r="U419" s="293"/>
      <c r="V419" s="294"/>
    </row>
    <row r="420" spans="1:22" ht="23.25" customHeight="1" thickBot="1">
      <c r="A420" s="97"/>
      <c r="B420" s="246" t="s">
        <v>51</v>
      </c>
      <c r="C420" s="84">
        <v>1</v>
      </c>
      <c r="D420" s="85">
        <v>3</v>
      </c>
      <c r="E420" s="85">
        <v>3</v>
      </c>
      <c r="F420" s="86">
        <v>2</v>
      </c>
      <c r="G420" s="87">
        <v>1</v>
      </c>
      <c r="H420" s="87">
        <v>1</v>
      </c>
      <c r="I420" s="96"/>
      <c r="J420" s="292"/>
      <c r="K420" s="293"/>
      <c r="L420" s="293"/>
      <c r="M420" s="293"/>
      <c r="N420" s="293"/>
      <c r="O420" s="293"/>
      <c r="P420" s="293"/>
      <c r="Q420" s="293"/>
      <c r="R420" s="293"/>
      <c r="S420" s="293"/>
      <c r="T420" s="293"/>
      <c r="U420" s="293"/>
      <c r="V420" s="294"/>
    </row>
    <row r="421" spans="1:22" ht="23.25" customHeight="1" thickBot="1">
      <c r="A421" s="97"/>
      <c r="B421" s="247"/>
      <c r="C421" s="84">
        <v>2</v>
      </c>
      <c r="D421" s="85">
        <v>3</v>
      </c>
      <c r="E421" s="85">
        <v>3</v>
      </c>
      <c r="F421" s="85">
        <v>3</v>
      </c>
      <c r="G421" s="86">
        <v>2</v>
      </c>
      <c r="H421" s="87">
        <v>1</v>
      </c>
      <c r="I421" s="96"/>
      <c r="J421" s="292"/>
      <c r="K421" s="293"/>
      <c r="L421" s="293"/>
      <c r="M421" s="293"/>
      <c r="N421" s="293"/>
      <c r="O421" s="293"/>
      <c r="P421" s="293"/>
      <c r="Q421" s="293"/>
      <c r="R421" s="293"/>
      <c r="S421" s="293"/>
      <c r="T421" s="293"/>
      <c r="U421" s="293"/>
      <c r="V421" s="294"/>
    </row>
    <row r="422" spans="1:22" ht="23.25" customHeight="1" thickBot="1">
      <c r="A422" s="97"/>
      <c r="B422" s="247"/>
      <c r="C422" s="84">
        <v>3</v>
      </c>
      <c r="D422" s="88">
        <v>4</v>
      </c>
      <c r="E422" s="88">
        <v>4</v>
      </c>
      <c r="F422" s="85">
        <v>3</v>
      </c>
      <c r="G422" s="86">
        <v>2</v>
      </c>
      <c r="H422" s="86">
        <v>2</v>
      </c>
      <c r="I422" s="96"/>
      <c r="J422" s="292"/>
      <c r="K422" s="293"/>
      <c r="L422" s="293"/>
      <c r="M422" s="293"/>
      <c r="N422" s="293"/>
      <c r="O422" s="293"/>
      <c r="P422" s="293"/>
      <c r="Q422" s="293"/>
      <c r="R422" s="293"/>
      <c r="S422" s="293"/>
      <c r="T422" s="293"/>
      <c r="U422" s="293"/>
      <c r="V422" s="294"/>
    </row>
    <row r="423" spans="1:22" ht="23.25" customHeight="1" thickBot="1">
      <c r="A423" s="97"/>
      <c r="B423" s="247"/>
      <c r="C423" s="84">
        <v>4</v>
      </c>
      <c r="D423" s="93">
        <v>5</v>
      </c>
      <c r="E423" s="88">
        <v>4</v>
      </c>
      <c r="F423" s="85">
        <v>3</v>
      </c>
      <c r="G423" s="85">
        <v>3</v>
      </c>
      <c r="H423" s="85">
        <v>3</v>
      </c>
      <c r="I423" s="96"/>
      <c r="J423" s="292"/>
      <c r="K423" s="293"/>
      <c r="L423" s="293"/>
      <c r="M423" s="293"/>
      <c r="N423" s="293"/>
      <c r="O423" s="293"/>
      <c r="P423" s="293"/>
      <c r="Q423" s="293"/>
      <c r="R423" s="293"/>
      <c r="S423" s="293"/>
      <c r="T423" s="293"/>
      <c r="U423" s="293"/>
      <c r="V423" s="294"/>
    </row>
    <row r="424" spans="1:22" ht="23.25" customHeight="1" thickBot="1">
      <c r="A424" s="97"/>
      <c r="B424" s="247"/>
      <c r="C424" s="84">
        <v>5</v>
      </c>
      <c r="D424" s="93">
        <v>5</v>
      </c>
      <c r="E424" s="93">
        <v>5</v>
      </c>
      <c r="F424" s="88">
        <v>4</v>
      </c>
      <c r="G424" s="85">
        <v>3</v>
      </c>
      <c r="H424" s="85">
        <v>3</v>
      </c>
      <c r="I424" s="96"/>
      <c r="J424" s="292"/>
      <c r="K424" s="293"/>
      <c r="L424" s="293"/>
      <c r="M424" s="293"/>
      <c r="N424" s="293"/>
      <c r="O424" s="293"/>
      <c r="P424" s="293"/>
      <c r="Q424" s="293"/>
      <c r="R424" s="293"/>
      <c r="S424" s="293"/>
      <c r="T424" s="293"/>
      <c r="U424" s="293"/>
      <c r="V424" s="294"/>
    </row>
    <row r="425" spans="1:22" ht="15.75" customHeight="1" thickBot="1">
      <c r="A425" s="97"/>
      <c r="B425" s="95"/>
      <c r="C425" s="96"/>
      <c r="D425" s="96"/>
      <c r="E425" s="96"/>
      <c r="F425" s="96"/>
      <c r="G425" s="96"/>
      <c r="H425" s="96"/>
      <c r="I425" s="96"/>
      <c r="J425" s="292"/>
      <c r="K425" s="293"/>
      <c r="L425" s="293"/>
      <c r="M425" s="293"/>
      <c r="N425" s="293"/>
      <c r="O425" s="293"/>
      <c r="P425" s="293"/>
      <c r="Q425" s="293"/>
      <c r="R425" s="293"/>
      <c r="S425" s="293"/>
      <c r="T425" s="293"/>
      <c r="U425" s="293"/>
      <c r="V425" s="294"/>
    </row>
    <row r="426" spans="1:22" ht="30" customHeight="1" thickBot="1">
      <c r="A426" s="97"/>
      <c r="B426" s="248" t="str">
        <f>'OCENA KOŃCOWA'!D15</f>
        <v>OCENA OSTATECZNA</v>
      </c>
      <c r="C426" s="249"/>
      <c r="D426" s="249"/>
      <c r="E426" s="249"/>
      <c r="F426" s="250"/>
      <c r="G426" s="253">
        <f>'OCENA KOŃCOWA'!$H$15</f>
        <v>3</v>
      </c>
      <c r="H426" s="254"/>
      <c r="I426" s="96"/>
      <c r="J426" s="292"/>
      <c r="K426" s="293"/>
      <c r="L426" s="293"/>
      <c r="M426" s="293"/>
      <c r="N426" s="293"/>
      <c r="O426" s="293"/>
      <c r="P426" s="293"/>
      <c r="Q426" s="293"/>
      <c r="R426" s="293"/>
      <c r="S426" s="293"/>
      <c r="T426" s="293"/>
      <c r="U426" s="293"/>
      <c r="V426" s="294"/>
    </row>
    <row r="427" spans="1:22" ht="136.5" customHeight="1" thickBot="1">
      <c r="A427" s="97"/>
      <c r="B427" s="105"/>
      <c r="C427" s="106"/>
      <c r="D427" s="106"/>
      <c r="E427" s="106"/>
      <c r="F427" s="106"/>
      <c r="G427" s="106"/>
      <c r="H427" s="107"/>
      <c r="I427" s="107"/>
      <c r="J427" s="295"/>
      <c r="K427" s="296"/>
      <c r="L427" s="296"/>
      <c r="M427" s="296"/>
      <c r="N427" s="296"/>
      <c r="O427" s="296"/>
      <c r="P427" s="296"/>
      <c r="Q427" s="296"/>
      <c r="R427" s="296"/>
      <c r="S427" s="296"/>
      <c r="T427" s="296"/>
      <c r="U427" s="296"/>
      <c r="V427" s="297"/>
    </row>
    <row r="428" spans="1:22" ht="15">
      <c r="A428" s="97"/>
      <c r="B428" s="97"/>
      <c r="C428" s="97"/>
      <c r="D428" s="97"/>
      <c r="E428" s="97"/>
      <c r="F428" s="97"/>
      <c r="G428" s="97"/>
      <c r="H428" s="97"/>
      <c r="I428" s="97"/>
      <c r="J428" s="97"/>
      <c r="K428" s="97"/>
      <c r="L428" s="97"/>
      <c r="M428" s="97"/>
      <c r="N428" s="97"/>
      <c r="O428" s="97"/>
      <c r="P428" s="97"/>
      <c r="Q428" s="97"/>
      <c r="R428" s="97"/>
      <c r="S428" s="97"/>
      <c r="T428" s="97"/>
      <c r="U428" s="97"/>
      <c r="V428" s="97"/>
    </row>
    <row r="429" spans="1:22" ht="21.75" hidden="1" customHeight="1">
      <c r="A429" s="97"/>
      <c r="B429" s="298" t="s">
        <v>155</v>
      </c>
      <c r="C429" s="299"/>
      <c r="D429" s="299"/>
      <c r="E429" s="299"/>
      <c r="F429" s="299"/>
      <c r="G429" s="299"/>
      <c r="H429" s="299"/>
      <c r="I429" s="299"/>
      <c r="J429" s="299"/>
      <c r="K429" s="299"/>
      <c r="L429" s="299"/>
      <c r="M429" s="299"/>
      <c r="N429" s="299"/>
      <c r="O429" s="299"/>
      <c r="P429" s="299"/>
      <c r="Q429" s="299"/>
      <c r="R429" s="299"/>
      <c r="S429" s="299"/>
      <c r="T429" s="299"/>
      <c r="U429" s="299"/>
      <c r="V429" s="300"/>
    </row>
    <row r="430" spans="1:22" ht="12.75" hidden="1" customHeight="1">
      <c r="B430" s="95"/>
      <c r="C430" s="100"/>
      <c r="D430" s="100"/>
      <c r="E430" s="100"/>
      <c r="F430" s="100"/>
      <c r="G430" s="100"/>
      <c r="H430" s="100"/>
      <c r="I430" s="100"/>
      <c r="J430" s="100"/>
      <c r="K430" s="100"/>
      <c r="L430" s="100"/>
      <c r="M430" s="100"/>
      <c r="N430" s="100"/>
      <c r="O430" s="100"/>
      <c r="P430" s="100"/>
      <c r="Q430" s="100"/>
      <c r="R430" s="100"/>
      <c r="S430" s="100"/>
      <c r="T430" s="100"/>
      <c r="U430" s="100"/>
      <c r="V430" s="150"/>
    </row>
    <row r="431" spans="1:22" ht="12.75" hidden="1" customHeight="1">
      <c r="B431" s="154" t="s">
        <v>156</v>
      </c>
      <c r="C431" s="100"/>
      <c r="D431" s="100"/>
      <c r="E431" s="100"/>
      <c r="F431" s="100"/>
      <c r="G431" s="100"/>
      <c r="H431" s="100"/>
      <c r="I431" s="100"/>
      <c r="J431" s="100"/>
      <c r="K431" s="100"/>
      <c r="L431" s="100"/>
      <c r="M431" s="100"/>
      <c r="N431" s="100"/>
      <c r="O431" s="100"/>
      <c r="P431" s="100"/>
      <c r="Q431" s="100"/>
      <c r="R431" s="100"/>
      <c r="S431" s="100"/>
      <c r="T431" s="100"/>
      <c r="U431" s="100"/>
      <c r="V431" s="150"/>
    </row>
    <row r="432" spans="1:22" ht="54" hidden="1" customHeight="1" thickBot="1">
      <c r="B432" s="151" t="str">
        <f>CONCATENATE("Szacunkowe koszty opracowania o charakterze studialnym wynoszą "&amp;E14&amp;" PLN")</f>
        <v>Szacunkowe koszty opracowania o charakterze studialnym wynoszą 203900000 PLN</v>
      </c>
      <c r="C432" s="152"/>
      <c r="D432" s="152"/>
      <c r="E432" s="152"/>
      <c r="F432" s="152"/>
      <c r="G432" s="152"/>
      <c r="H432" s="152"/>
      <c r="I432" s="152"/>
      <c r="J432" s="152"/>
      <c r="K432" s="152"/>
      <c r="L432" s="152"/>
      <c r="M432" s="152"/>
      <c r="N432" s="152"/>
      <c r="O432" s="152"/>
      <c r="P432" s="152"/>
      <c r="Q432" s="152"/>
      <c r="R432" s="152"/>
      <c r="S432" s="152"/>
      <c r="T432" s="152"/>
      <c r="U432" s="152"/>
      <c r="V432" s="153"/>
    </row>
  </sheetData>
  <mergeCells count="721">
    <mergeCell ref="J375:V408"/>
    <mergeCell ref="J409:V427"/>
    <mergeCell ref="B369:D369"/>
    <mergeCell ref="E369:V369"/>
    <mergeCell ref="B370:D370"/>
    <mergeCell ref="E370:V370"/>
    <mergeCell ref="B429:V429"/>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 ref="F366:J366"/>
    <mergeCell ref="K366:L366"/>
    <mergeCell ref="F367:J367"/>
    <mergeCell ref="K367:L367"/>
    <mergeCell ref="F368:J368"/>
    <mergeCell ref="K368:L368"/>
    <mergeCell ref="B353:D353"/>
    <mergeCell ref="E353:V353"/>
    <mergeCell ref="B354:D354"/>
    <mergeCell ref="E354:V354"/>
    <mergeCell ref="B356:D356"/>
    <mergeCell ref="E356:V356"/>
    <mergeCell ref="B357:D357"/>
    <mergeCell ref="E357:V357"/>
    <mergeCell ref="B358:D358"/>
    <mergeCell ref="E358:V358"/>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B337:D337"/>
    <mergeCell ref="E337:V337"/>
    <mergeCell ref="B338:D338"/>
    <mergeCell ref="E338:V338"/>
    <mergeCell ref="B340:D340"/>
    <mergeCell ref="E340:V340"/>
    <mergeCell ref="B341:D341"/>
    <mergeCell ref="E341:V341"/>
    <mergeCell ref="B342:D342"/>
    <mergeCell ref="E342:V342"/>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21:D321"/>
    <mergeCell ref="E321:V321"/>
    <mergeCell ref="B322:D322"/>
    <mergeCell ref="E322:V322"/>
    <mergeCell ref="B324:D324"/>
    <mergeCell ref="E324:V324"/>
    <mergeCell ref="B325:D325"/>
    <mergeCell ref="E325:V325"/>
    <mergeCell ref="B326:D326"/>
    <mergeCell ref="E326:V326"/>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05:D305"/>
    <mergeCell ref="E305:V305"/>
    <mergeCell ref="B306:D306"/>
    <mergeCell ref="E306:V306"/>
    <mergeCell ref="B308:D308"/>
    <mergeCell ref="E308:V308"/>
    <mergeCell ref="B309:D309"/>
    <mergeCell ref="E309:V309"/>
    <mergeCell ref="B310:D310"/>
    <mergeCell ref="E310:V310"/>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289:D289"/>
    <mergeCell ref="E289:V289"/>
    <mergeCell ref="B290:D290"/>
    <mergeCell ref="E290:V290"/>
    <mergeCell ref="B292:D292"/>
    <mergeCell ref="E292:V292"/>
    <mergeCell ref="B293:D293"/>
    <mergeCell ref="E293:V293"/>
    <mergeCell ref="B294:D294"/>
    <mergeCell ref="E294:V294"/>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73:D273"/>
    <mergeCell ref="E273:V273"/>
    <mergeCell ref="B274:D274"/>
    <mergeCell ref="E274:V274"/>
    <mergeCell ref="B276:D276"/>
    <mergeCell ref="E276:V276"/>
    <mergeCell ref="B277:D277"/>
    <mergeCell ref="E277:V277"/>
    <mergeCell ref="B278:D278"/>
    <mergeCell ref="E278:V278"/>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57:D257"/>
    <mergeCell ref="E257:V257"/>
    <mergeCell ref="B258:D258"/>
    <mergeCell ref="E258:V258"/>
    <mergeCell ref="B260:D260"/>
    <mergeCell ref="E260:V260"/>
    <mergeCell ref="B261:D261"/>
    <mergeCell ref="E261:V261"/>
    <mergeCell ref="B262:D262"/>
    <mergeCell ref="E262:V262"/>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41:D241"/>
    <mergeCell ref="E241:V241"/>
    <mergeCell ref="B242:D242"/>
    <mergeCell ref="E242:V242"/>
    <mergeCell ref="B244:D244"/>
    <mergeCell ref="E244:V244"/>
    <mergeCell ref="B245:D245"/>
    <mergeCell ref="E245:V245"/>
    <mergeCell ref="B246:D246"/>
    <mergeCell ref="E246:V246"/>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25:D225"/>
    <mergeCell ref="E225:V225"/>
    <mergeCell ref="B226:D226"/>
    <mergeCell ref="E226:V226"/>
    <mergeCell ref="B228:D228"/>
    <mergeCell ref="E228:V228"/>
    <mergeCell ref="B229:D229"/>
    <mergeCell ref="E229:V229"/>
    <mergeCell ref="B230:D230"/>
    <mergeCell ref="E230:V230"/>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K207:L207"/>
    <mergeCell ref="F208:J208"/>
    <mergeCell ref="K208:L208"/>
    <mergeCell ref="B209:D209"/>
    <mergeCell ref="E209:V209"/>
    <mergeCell ref="B210:D210"/>
    <mergeCell ref="E210:V210"/>
    <mergeCell ref="E211:V211"/>
    <mergeCell ref="B212:D212"/>
    <mergeCell ref="E212:V212"/>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79:D179"/>
    <mergeCell ref="E179:V179"/>
    <mergeCell ref="B180:D180"/>
    <mergeCell ref="E180:V180"/>
    <mergeCell ref="B181:D181"/>
    <mergeCell ref="E181:V181"/>
    <mergeCell ref="F175:J175"/>
    <mergeCell ref="K175:L175"/>
    <mergeCell ref="B176:D176"/>
    <mergeCell ref="E176:V176"/>
    <mergeCell ref="B177:D177"/>
    <mergeCell ref="E177:V177"/>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60:D160"/>
    <mergeCell ref="E160:V160"/>
    <mergeCell ref="B161:D161"/>
    <mergeCell ref="E161:V161"/>
    <mergeCell ref="B163:D163"/>
    <mergeCell ref="E163:V163"/>
    <mergeCell ref="F157:J157"/>
    <mergeCell ref="K157:L157"/>
    <mergeCell ref="F158:J158"/>
    <mergeCell ref="K158:L158"/>
    <mergeCell ref="F159:J159"/>
    <mergeCell ref="K159:L15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F140:J140"/>
    <mergeCell ref="K140:L140"/>
    <mergeCell ref="F141:J141"/>
    <mergeCell ref="K141:L141"/>
    <mergeCell ref="B131:D131"/>
    <mergeCell ref="E131:V131"/>
    <mergeCell ref="B132:D132"/>
    <mergeCell ref="E132:V132"/>
    <mergeCell ref="B133:D133"/>
    <mergeCell ref="E133:V133"/>
    <mergeCell ref="B128:D128"/>
    <mergeCell ref="E128:V128"/>
    <mergeCell ref="B129:D129"/>
    <mergeCell ref="E129:V129"/>
    <mergeCell ref="F124:J124"/>
    <mergeCell ref="K124:L124"/>
    <mergeCell ref="F125:J125"/>
    <mergeCell ref="K125:L125"/>
    <mergeCell ref="F126:J126"/>
    <mergeCell ref="K126:L126"/>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F92:J92"/>
    <mergeCell ref="K92:L92"/>
    <mergeCell ref="F93:J93"/>
    <mergeCell ref="K93:L93"/>
    <mergeCell ref="B83:D83"/>
    <mergeCell ref="E83:V83"/>
    <mergeCell ref="B84:D84"/>
    <mergeCell ref="E84:V84"/>
    <mergeCell ref="B85:D85"/>
    <mergeCell ref="E85:V85"/>
    <mergeCell ref="B80:D80"/>
    <mergeCell ref="E80:V80"/>
    <mergeCell ref="B81:D81"/>
    <mergeCell ref="E81:V81"/>
    <mergeCell ref="F76:J76"/>
    <mergeCell ref="K76:L76"/>
    <mergeCell ref="F77:J77"/>
    <mergeCell ref="K77:L77"/>
    <mergeCell ref="F78:J78"/>
    <mergeCell ref="K78:L78"/>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64:D64"/>
    <mergeCell ref="E64:V64"/>
    <mergeCell ref="B65:D65"/>
    <mergeCell ref="E65:V65"/>
    <mergeCell ref="B67:D67"/>
    <mergeCell ref="E67:V67"/>
    <mergeCell ref="F61:J61"/>
    <mergeCell ref="K61:L61"/>
    <mergeCell ref="F62:J62"/>
    <mergeCell ref="K62:L62"/>
    <mergeCell ref="F63:J63"/>
    <mergeCell ref="K63:L63"/>
    <mergeCell ref="F43:J43"/>
    <mergeCell ref="K43:L43"/>
    <mergeCell ref="F45:J45"/>
    <mergeCell ref="K45:L45"/>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E38:V38"/>
    <mergeCell ref="F39:J39"/>
    <mergeCell ref="K39:L39"/>
    <mergeCell ref="F40:J40"/>
    <mergeCell ref="K40:L40"/>
    <mergeCell ref="F41:J41"/>
    <mergeCell ref="K41:L41"/>
    <mergeCell ref="F42:J42"/>
    <mergeCell ref="K42:L42"/>
    <mergeCell ref="B35:D35"/>
    <mergeCell ref="E35:V35"/>
    <mergeCell ref="B36:D36"/>
    <mergeCell ref="E36:V36"/>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B379:G379"/>
    <mergeCell ref="D418:H418"/>
    <mergeCell ref="C410:D410"/>
    <mergeCell ref="C411:D411"/>
    <mergeCell ref="C412:D412"/>
    <mergeCell ref="C413:D413"/>
    <mergeCell ref="C414:D414"/>
    <mergeCell ref="G405:H405"/>
    <mergeCell ref="B407:F407"/>
    <mergeCell ref="C401:D401"/>
    <mergeCell ref="C402:D402"/>
    <mergeCell ref="C403:D403"/>
    <mergeCell ref="E403:F403"/>
    <mergeCell ref="B420:B424"/>
    <mergeCell ref="B426:F426"/>
    <mergeCell ref="G416:H416"/>
    <mergeCell ref="E414:F414"/>
    <mergeCell ref="G426:H426"/>
    <mergeCell ref="C399:D399"/>
    <mergeCell ref="C400:D400"/>
    <mergeCell ref="E399:F399"/>
    <mergeCell ref="E400:F400"/>
    <mergeCell ref="E401:F401"/>
    <mergeCell ref="E402:F402"/>
    <mergeCell ref="E410:F410"/>
    <mergeCell ref="E411:F411"/>
    <mergeCell ref="E412:F412"/>
    <mergeCell ref="E413:F413"/>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B19:D19"/>
    <mergeCell ref="E19:V19"/>
    <mergeCell ref="E20:V20"/>
    <mergeCell ref="E21:V21"/>
    <mergeCell ref="E22:V22"/>
    <mergeCell ref="B13:D13"/>
    <mergeCell ref="E13:V13"/>
    <mergeCell ref="B14:D14"/>
    <mergeCell ref="B15:D15"/>
    <mergeCell ref="B17:V17"/>
    <mergeCell ref="B18:F18"/>
    <mergeCell ref="B22:D31"/>
    <mergeCell ref="E14:V14"/>
    <mergeCell ref="E15:V15"/>
    <mergeCell ref="K28:L28"/>
    <mergeCell ref="K29:L29"/>
    <mergeCell ref="E33:V33"/>
    <mergeCell ref="E34:V34"/>
    <mergeCell ref="B20:D20"/>
    <mergeCell ref="F23:J23"/>
    <mergeCell ref="F24:J24"/>
    <mergeCell ref="F25:J25"/>
    <mergeCell ref="F26:J26"/>
    <mergeCell ref="F27:J27"/>
    <mergeCell ref="F28:J28"/>
    <mergeCell ref="K23:L23"/>
    <mergeCell ref="K24:L24"/>
    <mergeCell ref="K25:L25"/>
    <mergeCell ref="K26:L26"/>
    <mergeCell ref="K27:L27"/>
    <mergeCell ref="B33:D33"/>
    <mergeCell ref="B21:D21"/>
    <mergeCell ref="B32:D32"/>
    <mergeCell ref="F29:J29"/>
    <mergeCell ref="F30:J30"/>
    <mergeCell ref="K30:L30"/>
    <mergeCell ref="K31:L31"/>
    <mergeCell ref="E32:V32"/>
    <mergeCell ref="F31:J31"/>
  </mergeCells>
  <conditionalFormatting sqref="E410:E414">
    <cfRule type="colorScale" priority="22">
      <colorScale>
        <cfvo type="min" val="0"/>
        <cfvo type="percentile" val="50"/>
        <cfvo type="max" val="0"/>
        <color rgb="FFF8696B"/>
        <color rgb="FFFFEB84"/>
        <color rgb="FF63BE7B"/>
      </colorScale>
    </cfRule>
  </conditionalFormatting>
  <conditionalFormatting sqref="E412">
    <cfRule type="colorScale" priority="21">
      <colorScale>
        <cfvo type="min" val="0"/>
        <cfvo type="percentile" val="50"/>
        <cfvo type="max" val="0"/>
        <color rgb="FFF8696B"/>
        <color rgb="FFFFEB84"/>
        <color rgb="FF63BE7B"/>
      </colorScale>
    </cfRule>
  </conditionalFormatting>
  <conditionalFormatting sqref="E414">
    <cfRule type="colorScale" priority="18">
      <colorScale>
        <cfvo type="min" val="0"/>
        <cfvo type="percentile" val="50"/>
        <cfvo type="max" val="0"/>
        <color rgb="FFF8696B"/>
        <color rgb="FFFFEB84"/>
        <color rgb="FF63BE7B"/>
      </colorScale>
    </cfRule>
  </conditionalFormatting>
  <conditionalFormatting sqref="E399:E403">
    <cfRule type="colorScale" priority="16">
      <colorScale>
        <cfvo type="min" val="0"/>
        <cfvo type="percentile" val="50"/>
        <cfvo type="max" val="0"/>
        <color rgb="FFF8696B"/>
        <color rgb="FFFFEB84"/>
        <color rgb="FF63BE7B"/>
      </colorScale>
    </cfRule>
  </conditionalFormatting>
  <conditionalFormatting sqref="E401">
    <cfRule type="colorScale" priority="11">
      <colorScale>
        <cfvo type="min" val="0"/>
        <cfvo type="percentile" val="50"/>
        <cfvo type="max" val="0"/>
        <color rgb="FFF8696B"/>
        <color rgb="FFFFEB84"/>
        <color rgb="FF63BE7B"/>
      </colorScale>
    </cfRule>
  </conditionalFormatting>
  <conditionalFormatting sqref="E403">
    <cfRule type="colorScale" priority="8">
      <colorScale>
        <cfvo type="min" val="0"/>
        <cfvo type="percentile" val="50"/>
        <cfvo type="max" val="0"/>
        <color rgb="FFF8696B"/>
        <color rgb="FFFFEB84"/>
        <color rgb="FF63BE7B"/>
      </colorScale>
    </cfRule>
  </conditionalFormatting>
  <conditionalFormatting sqref="E400:E403">
    <cfRule type="colorScale" priority="6">
      <colorScale>
        <cfvo type="min" val="0"/>
        <cfvo type="percentile" val="50"/>
        <cfvo type="max" val="0"/>
        <color rgb="FFF8696B"/>
        <color rgb="FFFFEB84"/>
        <color rgb="FF63BE7B"/>
      </colorScale>
    </cfRule>
  </conditionalFormatting>
  <conditionalFormatting sqref="E399:F403">
    <cfRule type="colorScale" priority="2">
      <colorScale>
        <cfvo type="min" val="0"/>
        <cfvo type="percentile" val="50"/>
        <cfvo type="max" val="0"/>
        <color rgb="FFF8696B"/>
        <color rgb="FFFFEB84"/>
        <color rgb="FF63BE7B"/>
      </colorScale>
    </cfRule>
  </conditionalFormatting>
  <conditionalFormatting sqref="E410:F414">
    <cfRule type="colorScale" priority="1">
      <colorScale>
        <cfvo type="min" val="0"/>
        <cfvo type="percentile" val="50"/>
        <cfvo type="max" val="0"/>
        <color rgb="FFF8696B"/>
        <color rgb="FFFFEB84"/>
        <color rgb="FF63BE7B"/>
      </colorScale>
    </cfRule>
  </conditionalFormatting>
  <pageMargins left="0.7" right="0.7" top="0.75" bottom="0.75" header="0.3" footer="0.3"/>
  <pageSetup paperSize="8" scale="45" orientation="portrait" r:id="rId1"/>
  <rowBreaks count="2" manualBreakCount="2">
    <brk id="290" min="1" max="21" man="1"/>
    <brk id="428" max="22"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P200536</cp:lastModifiedBy>
  <cp:lastPrinted>2016-03-07T17:18:55Z</cp:lastPrinted>
  <dcterms:created xsi:type="dcterms:W3CDTF">2016-02-04T08:56:01Z</dcterms:created>
  <dcterms:modified xsi:type="dcterms:W3CDTF">2016-03-07T17:19:04Z</dcterms:modified>
</cp:coreProperties>
</file>