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135" windowWidth="18240" windowHeight="1125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s>
  <definedNames>
    <definedName name="_xlnm.Print_Area" localSheetId="3">Passport!$B$1:$V$432</definedName>
  </definedNames>
  <calcPr calcId="145621"/>
</workbook>
</file>

<file path=xl/calcChain.xml><?xml version="1.0" encoding="utf-8"?>
<calcChain xmlns="http://schemas.openxmlformats.org/spreadsheetml/2006/main">
  <c r="E5" i="4" l="1"/>
  <c r="E338" i="4" s="1"/>
  <c r="C1" i="1"/>
  <c r="E10" i="4" s="1"/>
  <c r="E273" i="4" l="1"/>
  <c r="C2" i="1"/>
  <c r="E11" i="4"/>
  <c r="E322" i="4"/>
  <c r="M7" i="4"/>
  <c r="F15" i="1"/>
  <c r="E337" i="4"/>
  <c r="E177" i="4"/>
  <c r="A10" i="1"/>
  <c r="E9" i="4"/>
  <c r="E13" i="4"/>
  <c r="E176" i="4"/>
  <c r="E321" i="4"/>
  <c r="F7" i="1"/>
  <c r="F20" i="1"/>
  <c r="E8" i="4"/>
  <c r="E12" i="4"/>
  <c r="A18" i="4"/>
  <c r="E274" i="4"/>
  <c r="E6" i="4"/>
  <c r="E14" i="4"/>
  <c r="B432" i="4" s="1"/>
  <c r="F11" i="1"/>
  <c r="B426" i="4"/>
  <c r="C414" i="4"/>
  <c r="C413" i="4"/>
  <c r="C412" i="4"/>
  <c r="C411" i="4"/>
  <c r="C410" i="4"/>
  <c r="B408" i="4"/>
  <c r="B407" i="4"/>
  <c r="C403" i="4"/>
  <c r="C402" i="4"/>
  <c r="C401" i="4"/>
  <c r="C400" i="4"/>
  <c r="C399" i="4"/>
  <c r="B379" i="4"/>
  <c r="G378" i="4"/>
  <c r="G377" i="4"/>
  <c r="G376" i="4"/>
  <c r="G375" i="4"/>
  <c r="B374" i="4"/>
  <c r="G7" i="1"/>
  <c r="C2" i="4" l="1"/>
  <c r="A195" i="4"/>
  <c r="F375" i="4"/>
  <c r="H375" i="4" s="1"/>
  <c r="F376" i="4"/>
  <c r="H376" i="4" s="1"/>
  <c r="F377" i="4"/>
  <c r="H377" i="4" s="1"/>
  <c r="F378" i="4"/>
  <c r="H378" i="4" s="1"/>
  <c r="G20" i="1" l="1"/>
  <c r="G11" i="1" l="1"/>
  <c r="B376" i="4" l="1"/>
  <c r="F23" i="1" l="1"/>
  <c r="F26" i="1" l="1"/>
  <c r="F405" i="4" s="1"/>
  <c r="G26" i="1"/>
  <c r="G405" i="4" s="1"/>
  <c r="H379" i="4"/>
  <c r="D31" i="1"/>
  <c r="G29" i="1" s="1"/>
  <c r="F408" i="4" l="1"/>
  <c r="F29" i="1"/>
  <c r="F416" i="4" s="1"/>
  <c r="G416" i="4"/>
  <c r="E411" i="4"/>
  <c r="E412" i="4"/>
  <c r="E413" i="4"/>
  <c r="E414" i="4"/>
  <c r="E410" i="4"/>
  <c r="B411" i="4"/>
  <c r="B412" i="4"/>
  <c r="B413" i="4"/>
  <c r="B414" i="4"/>
  <c r="B410" i="4"/>
  <c r="E401" i="4"/>
  <c r="E402" i="4"/>
  <c r="E403" i="4"/>
  <c r="E400" i="4"/>
  <c r="E399" i="4"/>
  <c r="B400" i="4"/>
  <c r="B401" i="4"/>
  <c r="B402" i="4"/>
  <c r="B403" i="4"/>
  <c r="B399" i="4"/>
  <c r="B378" i="4"/>
  <c r="B377" i="4"/>
  <c r="B375" i="4"/>
  <c r="I13" i="3" l="1"/>
  <c r="G15" i="1" l="1"/>
  <c r="E13" i="3" l="1"/>
  <c r="H15" i="3" s="1"/>
  <c r="G426" i="4" l="1"/>
  <c r="J375" i="4" l="1"/>
</calcChain>
</file>

<file path=xl/sharedStrings.xml><?xml version="1.0" encoding="utf-8"?>
<sst xmlns="http://schemas.openxmlformats.org/spreadsheetml/2006/main" count="864" uniqueCount="174">
  <si>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</si>
  <si>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</si>
  <si>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</si>
  <si>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</si>
  <si>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</si>
  <si>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</si>
  <si>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</si>
  <si>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</si>
  <si>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</si>
  <si>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</si>
  <si>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</si>
  <si>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</si>
  <si>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</si>
  <si>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</si>
  <si>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</si>
  <si>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</si>
  <si>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</si>
  <si>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</si>
  <si>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</si>
  <si>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</si>
  <si>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</si>
  <si>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</si>
  <si>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</si>
  <si>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</si>
  <si>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</si>
  <si>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</si>
  <si>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</si>
  <si>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</si>
  <si>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</si>
  <si>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</si>
  <si>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</si>
  <si>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</si>
  <si>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</si>
  <si>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</si>
  <si>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</si>
  <si>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</si>
  <si>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</si>
  <si>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</si>
  <si>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</si>
  <si>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</si>
  <si>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</si>
  <si>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</si>
  <si>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</si>
  <si>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</si>
  <si>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</si>
  <si>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</si>
  <si>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</si>
  <si>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</si>
  <si>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</si>
  <si>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</si>
  <si>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</si>
  <si>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</si>
  <si>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</si>
  <si>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</si>
  <si>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</si>
  <si>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</si>
  <si>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</si>
  <si>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</si>
  <si>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</si>
  <si>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</si>
  <si>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</si>
  <si>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</si>
  <si>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</si>
  <si>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</si>
  <si>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</si>
  <si>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</si>
  <si>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</si>
  <si>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</si>
  <si>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</si>
  <si>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</si>
  <si>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</si>
  <si>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</si>
  <si>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</si>
  <si>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</si>
  <si>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</si>
  <si>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</si>
  <si>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</si>
  <si>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</si>
  <si>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</si>
  <si>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</si>
  <si>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</si>
  <si>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</si>
  <si>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</si>
  <si>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</si>
  <si>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</si>
  <si>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</si>
  <si>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</si>
  <si>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</si>
  <si>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</si>
  <si>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</si>
  <si>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</si>
  <si>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</si>
  <si>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</si>
  <si>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</si>
  <si>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</si>
  <si>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</si>
  <si>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</si>
  <si>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</si>
  <si>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</si>
  <si>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</si>
  <si>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</si>
  <si>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</si>
  <si>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</si>
  <si>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</si>
  <si>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</si>
  <si>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</si>
  <si>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</si>
  <si>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</si>
  <si>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</si>
  <si>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</si>
  <si>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</si>
  <si>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</si>
  <si>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</si>
  <si>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</si>
  <si>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</si>
  <si>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</si>
  <si>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</si>
  <si>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</si>
  <si>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</si>
  <si>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</si>
  <si>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</si>
  <si>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</si>
  <si>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</si>
  <si>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</si>
  <si>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</si>
  <si>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</si>
  <si>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</si>
  <si>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</si>
  <si>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</si>
  <si>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</si>
  <si>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</si>
  <si>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</si>
  <si>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</si>
  <si>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</si>
  <si>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</si>
  <si>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</si>
  <si>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</si>
  <si>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</si>
  <si>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</si>
  <si>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</si>
  <si>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</si>
  <si>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</si>
  <si>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</si>
  <si>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</si>
  <si>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</si>
  <si>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</si>
  <si>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</si>
  <si>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</si>
  <si>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</si>
  <si>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</si>
  <si>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</si>
  <si>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</si>
  <si>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</si>
  <si>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</si>
  <si>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</si>
  <si>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kroków."&amp;" W związku z powyższym analizy kosztów i korzyści nie przeprowadzono, na tym etapie rekomenduje się jedynie wdrożenie działania o charakterze studialnym.</t>
    </r>
  </si>
  <si>
    <t>Koszty:</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</si>
  <si>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</si>
  <si>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</si>
  <si>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</si>
  <si>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</si>
  <si>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</si>
  <si>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</si>
  <si>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KRYTERIUM 2 Liczba cech GES</t>
  </si>
  <si>
    <t>1 cecha</t>
  </si>
  <si>
    <t>2-3 cechy</t>
  </si>
  <si>
    <t>4-5 cech</t>
  </si>
  <si>
    <t>powyżej 6 cech</t>
  </si>
  <si>
    <t>Liczba cech GES</t>
  </si>
  <si>
    <t>7 - 8</t>
  </si>
  <si>
    <t>8 - 9</t>
  </si>
  <si>
    <t>9 - 11</t>
  </si>
  <si>
    <t>&gt; 11</t>
  </si>
  <si>
    <t>środki UE, budżet państwa</t>
  </si>
</sst>
</file>

<file path=xl/styles.xml><?xml version="1.0" encoding="utf-8"?>
<styleSheet xmlns="http://schemas.openxmlformats.org/spreadsheetml/2006/main" xmlns:mc="http://schemas.openxmlformats.org/markup-compatibility/2006" xmlns:x14ac="http://schemas.microsoft.com/office/spreadsheetml/2009/9/ac" mc:Ignorable="x14ac">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medium">
        <color theme="3" tint="-0.24994659260841701"/>
      </left>
      <right/>
      <top/>
      <bottom style="medium">
        <color auto="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06">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3"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4" xfId="0" applyFont="1" applyBorder="1" applyAlignment="1">
      <alignment horizontal="center" vertical="center"/>
    </xf>
    <xf numFmtId="0" fontId="14" fillId="0" borderId="86" xfId="0" applyFont="1" applyBorder="1" applyAlignment="1">
      <alignment horizontal="left" vertical="center"/>
    </xf>
    <xf numFmtId="0" fontId="27" fillId="10" borderId="1" xfId="0" applyFont="1" applyFill="1" applyBorder="1" applyAlignment="1">
      <alignment horizontal="center" vertical="center" wrapText="1"/>
    </xf>
    <xf numFmtId="3" fontId="30" fillId="0" borderId="87" xfId="0" applyNumberFormat="1" applyFont="1" applyBorder="1" applyAlignment="1">
      <alignment horizontal="center" vertical="center"/>
    </xf>
    <xf numFmtId="0" fontId="31" fillId="15" borderId="88" xfId="0" applyFont="1" applyFill="1" applyBorder="1" applyAlignment="1">
      <alignment vertical="center"/>
    </xf>
    <xf numFmtId="0" fontId="31" fillId="15" borderId="76" xfId="0" applyFont="1" applyFill="1" applyBorder="1" applyAlignment="1">
      <alignment vertical="center"/>
    </xf>
    <xf numFmtId="0" fontId="31" fillId="15" borderId="92" xfId="0" applyFont="1" applyFill="1" applyBorder="1" applyAlignment="1">
      <alignment vertical="center"/>
    </xf>
    <xf numFmtId="0" fontId="29" fillId="0" borderId="93"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0" fontId="14" fillId="0" borderId="31" xfId="0" applyFont="1" applyBorder="1" applyAlignment="1"/>
    <xf numFmtId="0" fontId="14" fillId="0" borderId="0" xfId="0" applyFont="1" applyBorder="1" applyAlignment="1"/>
    <xf numFmtId="0" fontId="14" fillId="0" borderId="28" xfId="0" applyFont="1" applyBorder="1" applyAlignment="1"/>
    <xf numFmtId="0" fontId="14" fillId="0" borderId="82" xfId="0" applyFont="1" applyBorder="1" applyAlignment="1"/>
    <xf numFmtId="0" fontId="14" fillId="0" borderId="22" xfId="0" applyFont="1" applyBorder="1" applyAlignment="1"/>
    <xf numFmtId="0" fontId="14" fillId="0" borderId="23" xfId="0" applyFont="1" applyBorder="1" applyAlignment="1"/>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3" xfId="0" applyFont="1" applyBorder="1" applyAlignment="1">
      <alignment horizontal="right" vertical="center"/>
    </xf>
    <xf numFmtId="0" fontId="14" fillId="0" borderId="84"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15" fillId="0" borderId="21" xfId="0" applyFont="1" applyBorder="1" applyAlignment="1">
      <alignment vertical="center"/>
    </xf>
    <xf numFmtId="0" fontId="15" fillId="0" borderId="22" xfId="0" applyFont="1" applyBorder="1" applyAlignment="1">
      <alignment vertical="center"/>
    </xf>
    <xf numFmtId="0" fontId="15" fillId="0" borderId="23" xfId="0" applyFont="1" applyBorder="1" applyAlignment="1">
      <alignment vertical="center"/>
    </xf>
    <xf numFmtId="0" fontId="23" fillId="0" borderId="27" xfId="0" applyFont="1" applyBorder="1" applyAlignment="1">
      <alignment wrapText="1"/>
    </xf>
    <xf numFmtId="0" fontId="25" fillId="12" borderId="40" xfId="0" applyFont="1" applyFill="1" applyBorder="1" applyAlignment="1">
      <alignment vertical="center"/>
    </xf>
    <xf numFmtId="0" fontId="25" fillId="12" borderId="48" xfId="0" applyFont="1" applyFill="1" applyBorder="1" applyAlignment="1">
      <alignment vertic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49" fontId="0" fillId="0" borderId="2" xfId="0" applyNumberFormat="1" applyBorder="1" applyAlignment="1">
      <alignment horizontal="center"/>
    </xf>
    <xf numFmtId="49" fontId="0" fillId="0" borderId="4" xfId="0" applyNumberFormat="1" applyBorder="1" applyAlignment="1">
      <alignment horizontal="center"/>
    </xf>
    <xf numFmtId="0" fontId="2" fillId="10" borderId="25" xfId="0" applyFont="1" applyFill="1" applyBorder="1" applyAlignment="1">
      <alignment horizontal="left"/>
    </xf>
    <xf numFmtId="0" fontId="0" fillId="0" borderId="2" xfId="0" applyBorder="1" applyAlignment="1">
      <alignment horizontal="center"/>
    </xf>
    <xf numFmtId="0" fontId="0" fillId="0" borderId="4" xfId="0" applyBorder="1" applyAlignment="1">
      <alignment horizontal="center"/>
    </xf>
    <xf numFmtId="16" fontId="0" fillId="0" borderId="2" xfId="0" applyNumberFormat="1" applyBorder="1" applyAlignment="1">
      <alignment horizontal="center"/>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17" fillId="0" borderId="0" xfId="0" applyFont="1" applyBorder="1" applyAlignment="1"/>
    <xf numFmtId="0" fontId="0" fillId="0" borderId="0" xfId="0" applyBorder="1" applyAlignment="1"/>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34" fillId="0" borderId="65" xfId="0" applyFont="1" applyBorder="1" applyAlignment="1">
      <alignment horizontal="left" vertical="top"/>
    </xf>
    <xf numFmtId="0" fontId="36" fillId="0" borderId="41" xfId="0" applyFont="1" applyBorder="1" applyAlignment="1">
      <alignment horizontal="left" vertical="top"/>
    </xf>
    <xf numFmtId="0" fontId="34" fillId="0" borderId="6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0" fontId="23" fillId="0" borderId="39" xfId="0" applyFont="1" applyBorder="1" applyAlignment="1">
      <alignment vertical="top" wrapText="1"/>
    </xf>
    <xf numFmtId="0" fontId="0" fillId="0" borderId="40" xfId="0" applyBorder="1" applyAlignment="1"/>
    <xf numFmtId="0" fontId="23" fillId="0" borderId="49" xfId="0" applyFont="1" applyBorder="1" applyAlignment="1">
      <alignment vertical="top" wrapText="1"/>
    </xf>
    <xf numFmtId="0" fontId="0" fillId="0" borderId="50" xfId="0" applyBorder="1" applyAlignment="1"/>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36" fillId="0" borderId="70" xfId="0" applyFont="1" applyBorder="1" applyAlignment="1">
      <alignment horizontal="left" vertical="top"/>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3" fontId="17" fillId="0" borderId="42" xfId="0" applyNumberFormat="1" applyFont="1" applyBorder="1" applyAlignment="1">
      <alignment horizontal="left" vertical="top" wrapText="1"/>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xf numFmtId="0" fontId="20" fillId="11" borderId="61" xfId="0" applyFont="1" applyFill="1" applyBorder="1" applyAlignment="1">
      <alignment vertical="center" wrapText="1"/>
    </xf>
    <xf numFmtId="0" fontId="0" fillId="0" borderId="44" xfId="0" applyBorder="1" applyAlignment="1"/>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17" fillId="0" borderId="42" xfId="0" applyFont="1" applyBorder="1" applyAlignment="1">
      <alignment horizontal="left" vertical="top" wrapText="1"/>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75" xfId="0" applyFont="1" applyBorder="1" applyAlignment="1">
      <alignment horizontal="center" vertical="center"/>
    </xf>
    <xf numFmtId="0" fontId="0" fillId="0" borderId="1" xfId="0" applyFont="1" applyBorder="1" applyAlignment="1">
      <alignment horizontal="center"/>
    </xf>
    <xf numFmtId="0" fontId="23" fillId="0" borderId="33" xfId="0" applyFont="1" applyBorder="1" applyAlignment="1">
      <alignment horizontal="center" vertical="center"/>
    </xf>
    <xf numFmtId="0" fontId="23" fillId="0" borderId="35" xfId="0" applyFont="1" applyBorder="1" applyAlignment="1">
      <alignment horizontal="center" vertical="center"/>
    </xf>
    <xf numFmtId="0" fontId="0" fillId="0" borderId="2" xfId="0" applyFont="1" applyBorder="1" applyAlignment="1">
      <alignment horizontal="center"/>
    </xf>
    <xf numFmtId="0" fontId="0" fillId="0" borderId="4" xfId="0" applyFont="1" applyBorder="1" applyAlignment="1">
      <alignment horizontal="center"/>
    </xf>
    <xf numFmtId="0" fontId="30" fillId="0" borderId="86" xfId="0" applyFont="1" applyBorder="1" applyAlignment="1">
      <alignment horizontal="left" vertical="center"/>
    </xf>
    <xf numFmtId="0" fontId="30" fillId="0" borderId="25" xfId="0" applyFont="1" applyBorder="1" applyAlignment="1">
      <alignment horizontal="left"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7" fillId="10" borderId="91" xfId="0" applyFont="1" applyFill="1" applyBorder="1" applyAlignment="1">
      <alignment horizontal="left" vertical="center"/>
    </xf>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0" fontId="0" fillId="0" borderId="41" xfId="0" applyFont="1" applyBorder="1" applyAlignment="1">
      <alignment horizontal="left" vertical="top"/>
    </xf>
    <xf numFmtId="0" fontId="0" fillId="0" borderId="56" xfId="0" applyFont="1" applyBorder="1" applyAlignment="1">
      <alignment horizontal="left" vertical="top"/>
    </xf>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5" xfId="0" applyFont="1" applyFill="1" applyBorder="1" applyAlignment="1">
      <alignment horizontal="left" vertical="center"/>
    </xf>
    <xf numFmtId="0" fontId="27" fillId="10" borderId="3" xfId="0" applyFont="1" applyFill="1" applyBorder="1" applyAlignment="1">
      <alignment horizontal="left" vertical="center"/>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Fill="1" applyBorder="1" applyAlignment="1">
      <alignment horizontal="left" vertical="top"/>
    </xf>
    <xf numFmtId="0" fontId="36" fillId="0" borderId="94" xfId="0" applyFont="1" applyFill="1" applyBorder="1" applyAlignment="1">
      <alignment horizontal="left" vertical="top"/>
    </xf>
    <xf numFmtId="0" fontId="17" fillId="0" borderId="95" xfId="0" applyFont="1" applyBorder="1" applyAlignment="1">
      <alignment horizontal="left" vertical="top" wrapText="1"/>
    </xf>
    <xf numFmtId="0" fontId="0" fillId="0" borderId="95"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4" xfId="0" applyFont="1" applyFill="1" applyBorder="1" applyAlignment="1">
      <alignment horizontal="left" vertical="top"/>
    </xf>
    <xf numFmtId="0" fontId="36" fillId="16" borderId="96" xfId="0" applyFont="1" applyFill="1" applyBorder="1" applyAlignment="1">
      <alignment horizontal="left" vertical="top"/>
    </xf>
    <xf numFmtId="0" fontId="0" fillId="0" borderId="97" xfId="0" applyBorder="1" applyAlignment="1">
      <alignment horizontal="left" vertical="top"/>
    </xf>
    <xf numFmtId="0" fontId="36" fillId="16" borderId="98" xfId="0" applyFont="1" applyFill="1" applyBorder="1" applyAlignment="1">
      <alignment horizontal="left" vertical="top"/>
    </xf>
    <xf numFmtId="0" fontId="0" fillId="0" borderId="99" xfId="0" applyBorder="1" applyAlignment="1">
      <alignment horizontal="left" vertical="top"/>
    </xf>
    <xf numFmtId="0" fontId="14" fillId="0" borderId="29" xfId="0" applyFont="1" applyBorder="1" applyAlignment="1">
      <alignment horizontal="left" vertical="top" wrapText="1"/>
    </xf>
    <xf numFmtId="0" fontId="14" fillId="0" borderId="30" xfId="0" applyFont="1" applyBorder="1" applyAlignment="1">
      <alignment horizontal="left" vertical="top" wrapText="1"/>
    </xf>
    <xf numFmtId="0" fontId="14" fillId="0" borderId="77" xfId="0" applyFont="1" applyBorder="1" applyAlignment="1">
      <alignment horizontal="left" vertical="top" wrapText="1"/>
    </xf>
    <xf numFmtId="0" fontId="14" fillId="0" borderId="31" xfId="0" applyFont="1" applyBorder="1" applyAlignment="1">
      <alignment horizontal="left" vertical="top" wrapText="1"/>
    </xf>
    <xf numFmtId="0" fontId="14" fillId="0" borderId="0" xfId="0" applyFont="1" applyBorder="1" applyAlignment="1">
      <alignment horizontal="left" vertical="top" wrapText="1"/>
    </xf>
    <xf numFmtId="0" fontId="14" fillId="0" borderId="28" xfId="0" applyFont="1" applyBorder="1" applyAlignment="1">
      <alignment horizontal="left" vertical="top" wrapText="1"/>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100"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0" fontId="15" fillId="0" borderId="18" xfId="0" applyFont="1" applyBorder="1" applyAlignment="1">
      <alignment horizontal="left" vertical="center" wrapText="1"/>
    </xf>
    <xf numFmtId="0" fontId="15" fillId="0" borderId="19" xfId="0" applyFont="1" applyBorder="1" applyAlignment="1">
      <alignment horizontal="left" vertical="center" wrapText="1"/>
    </xf>
    <xf numFmtId="0" fontId="15" fillId="0" borderId="20" xfId="0" applyFont="1" applyBorder="1" applyAlignment="1">
      <alignment horizontal="left" vertical="center" wrapText="1"/>
    </xf>
  </cellXfs>
  <cellStyles count="2">
    <cellStyle name="Normalny" xfId="0" builtinId="0"/>
    <cellStyle name="Procentowy"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pl-P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spPr>
            <a:solidFill>
              <a:schemeClr val="tx2">
                <a:lumMod val="60000"/>
                <a:lumOff val="40000"/>
              </a:schemeClr>
            </a:solidFill>
            <a:ln>
              <a:solidFill>
                <a:schemeClr val="tx2">
                  <a:lumMod val="60000"/>
                  <a:lumOff val="40000"/>
                </a:schemeClr>
              </a:solidFill>
            </a:ln>
          </c:spPr>
          <c:invertIfNegative val="0"/>
          <c:dPt>
            <c:idx val="4"/>
            <c:invertIfNegative val="0"/>
            <c:bubble3D val="0"/>
            <c:spPr>
              <a:solidFill>
                <a:schemeClr val="bg1">
                  <a:lumMod val="50000"/>
                </a:schemeClr>
              </a:solidFill>
              <a:ln>
                <a:solidFill>
                  <a:schemeClr val="bg1">
                    <a:lumMod val="50000"/>
                  </a:schemeClr>
                </a:solidFill>
              </a:ln>
            </c:spPr>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Passport!$B$375:$B$379</c:f>
              <c:strCache>
                <c:ptCount val="5"/>
                <c:pt idx="0">
                  <c:v>KRYTERIUM 1 Redukcja presji</c:v>
                </c:pt>
                <c:pt idx="1">
                  <c:v>KRYTERIUM 2 Liczba cech GES</c:v>
                </c:pt>
                <c:pt idx="2">
                  <c:v>KRYTERIUM 3 Zasięg geograficzny</c:v>
                </c:pt>
                <c:pt idx="3">
                  <c:v>KRYTERIUM 4 Czas osiągnięcia celu</c:v>
                </c:pt>
                <c:pt idx="4">
                  <c:v>OCENA NA PODSTAWIE KRYTERIÓW</c:v>
                </c:pt>
              </c:strCache>
            </c:strRef>
          </c:cat>
          <c:val>
            <c:numRef>
              <c:f>Passport!$H$375:$H$379</c:f>
              <c:numCache>
                <c:formatCode>General</c:formatCode>
                <c:ptCount val="5"/>
                <c:pt idx="0">
                  <c:v>4</c:v>
                </c:pt>
                <c:pt idx="1">
                  <c:v>3</c:v>
                </c:pt>
                <c:pt idx="2">
                  <c:v>4</c:v>
                </c:pt>
                <c:pt idx="3">
                  <c:v>2</c:v>
                </c:pt>
                <c:pt idx="4">
                  <c:v>13</c:v>
                </c:pt>
              </c:numCache>
            </c:numRef>
          </c:val>
        </c:ser>
        <c:dLbls>
          <c:showLegendKey val="0"/>
          <c:showVal val="0"/>
          <c:showCatName val="0"/>
          <c:showSerName val="0"/>
          <c:showPercent val="0"/>
          <c:showBubbleSize val="0"/>
        </c:dLbls>
        <c:gapWidth val="150"/>
        <c:axId val="106408960"/>
        <c:axId val="106418944"/>
      </c:barChart>
      <c:catAx>
        <c:axId val="106408960"/>
        <c:scaling>
          <c:orientation val="minMax"/>
        </c:scaling>
        <c:delete val="0"/>
        <c:axPos val="b"/>
        <c:numFmt formatCode="General" sourceLinked="0"/>
        <c:majorTickMark val="out"/>
        <c:minorTickMark val="none"/>
        <c:tickLblPos val="nextTo"/>
        <c:txPr>
          <a:bodyPr/>
          <a:lstStyle/>
          <a:p>
            <a:pPr>
              <a:defRPr sz="1200" b="1" baseline="0"/>
            </a:pPr>
            <a:endParaRPr lang="pl-PL"/>
          </a:p>
        </c:txPr>
        <c:crossAx val="106418944"/>
        <c:crosses val="autoZero"/>
        <c:auto val="1"/>
        <c:lblAlgn val="ctr"/>
        <c:lblOffset val="100"/>
        <c:noMultiLvlLbl val="0"/>
      </c:catAx>
      <c:valAx>
        <c:axId val="106418944"/>
        <c:scaling>
          <c:orientation val="minMax"/>
          <c:max val="13"/>
          <c:min val="0"/>
        </c:scaling>
        <c:delete val="0"/>
        <c:axPos val="l"/>
        <c:majorGridlines>
          <c:spPr>
            <a:ln w="0"/>
          </c:spPr>
        </c:majorGridlines>
        <c:numFmt formatCode="General" sourceLinked="1"/>
        <c:majorTickMark val="out"/>
        <c:minorTickMark val="none"/>
        <c:tickLblPos val="nextTo"/>
        <c:crossAx val="106408960"/>
        <c:crosses val="autoZero"/>
        <c:crossBetween val="between"/>
        <c:majorUnit val="1"/>
      </c:valAx>
    </c:plotArea>
    <c:plotVisOnly val="1"/>
    <c:dispBlanksAs val="gap"/>
    <c:showDLblsOverMax val="0"/>
  </c:chart>
  <c:printSettings>
    <c:headerFooter/>
    <c:pageMargins b="0.75000000000000311" l="0.70000000000000062" r="0.70000000000000062" t="0.75000000000000311"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465534</xdr:colOff>
      <xdr:row>6</xdr:row>
      <xdr:rowOff>79375</xdr:rowOff>
    </xdr:from>
    <xdr:to>
      <xdr:col>9</xdr:col>
      <xdr:colOff>506472</xdr:colOff>
      <xdr:row>6</xdr:row>
      <xdr:rowOff>2617061</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5894784" y="2349500"/>
          <a:ext cx="3596938" cy="253768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jects/KPOWM/RAPORTY/wersja2_7_03_2016/Analiza%20finansowa/Tabela_zbiorcza_CBA_P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kala"/>
      <sheetName val="Reporting_sheet_table_8"/>
      <sheetName val="Reporting_sheet_table_9"/>
    </sheetNames>
    <sheetDataSet>
      <sheetData sheetId="0" refreshError="1">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wdrożenie systemu pomocy zwierzętom, które ucierpiały wskutek wycieku substancji niebezpiecznych (gł. ropopochodnych, pochodzących m.in. ze statków) na morzu ze skutkami na morzu i w linii brzegowej, z udziałem organizacji pozarządowych dysponujących przeszkoloną i odpowiednio skoordynowaną grupą wolontariuszy.
Działanie przyczyni się do osiągnięcia celu dla wskaźnika 8.2.2: Zanieczyszczenia o charakterze nagłym zredukowane są do minimum, a ich oddziaływanie nie wpływa w sposób istotny na prawidłowe funkcjonowanie organizmów morskich. 
Przedmiotowe działanie wpisuje się w podstawowe założenia zrównoważonego rozwoju w obszarach tematycznych: ekosystemy morskie i bioróżnorodność .
Jego realizacja wpłynie na aktywizację społeczną lokalnych społeczności i zwiększenie świadomości społecznej i ekologicznej.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Pod pojęciem planu rozumie się system ratowania zwierząt, który oprócz opracowania i wdrożenia procedur obejmuje również wyposażenie w niezbędny sprzęt, środki ochrony osobistej, szkolenie personelu oraz finansowanie minimalnej gotowości; koszty magazynowania sprzętu, ćwiczenia.</v>
          </cell>
          <cell r="Z2" t="str">
            <v>Do 2016 r.</v>
          </cell>
          <cell r="AA2" t="str">
            <v xml:space="preserve">Obszary morskie Rzeczpospolitej Polskiej i brzeg morski.
</v>
          </cell>
          <cell r="AB2" t="str">
            <v>Aktualnie w 8 podakwenach subGES</v>
          </cell>
          <cell r="AC2" t="str">
            <v xml:space="preserve">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zmobilizpować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 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ropopochodne: 5,0 t; 2012 - olej hydrauliczny: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Jednostka odpowiedzialna za wdrożenie i kontrolę działania: GDOŚ/MGMiŻŚ</v>
          </cell>
          <cell r="AG2" t="str">
            <v>nie</v>
          </cell>
          <cell r="AH2">
            <v>890000</v>
          </cell>
          <cell r="AI2" t="str">
            <v>Szacunkowe koszty:
Opracowanie planu, jako dokumentu zawierającego procedury - 50 000 PLN
Nakłady inwestycyjne - 500 000 PLN
Koszty szkolenia (szkolenie trenerów) - 100 000 PLN
Koszt utrzymania systemu w gotowości, rocznie - 60 000 PLN
Ogółem nakłady realizację do roku 2020 (4 lata) - 890 000 PLN</v>
          </cell>
          <cell r="AJ2" t="str">
            <v>Szacunek ceny rynkowej</v>
          </cell>
          <cell r="AK2" t="str">
            <v>budżet państwa</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Działanie polegające na zbiorze i przetwarzaniu danych uzyskanych od rybaków w bazie danych CMR z zakresu przypadkowych połowów chronionych gatunków morskich ptaków i ssaków. Dodatkowo działanie to jest związane z wprowadzaniem dodatkowego monitoringu z udziałem obserwatorów, a także kamer na małych łodziach prowadzących połowy sieciami stawnymi głównie na potrzeby monitoringu przyłowu.</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połowów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v>
          </cell>
          <cell r="Y3" t="str">
            <v xml:space="preserve">Działanie to będzie wdrażane dwutorowo poprzez: 
Rozbudowę programu monitorowania przypadkowych połowów poprzez zwiększenie zakresu monitorowania przyłowu ssaków morskich, ptaków oraz wybranych, chronionych gatunków ryb, zgodnie z projektowanym nowym rozporządzeniem Parlamentu Europejskiego i Rady o wspólnotowych ramach dla zbioru danych rybackich (Data Collection Framework) i nowym projektowanym wieloletnim programem zbioru danych rybackich. 
Modyfikację istniejącego systemu zbioru danych połowowych z Centrum Monitorowania Rybołówstwa w celu efektywnej analizy i zbioru danych dotyczących przypadkowych połowów z dzienników połowowych i miesięcznych raportów połowowych (dla łodzi poniżej 10 m długości, albo poniżej 8 m w przypadku łodzi poławiających gatunki objęte kwotą). 
</v>
          </cell>
          <cell r="Z3" t="str">
            <v>Działanie coroczne</v>
          </cell>
          <cell r="AA3" t="str">
            <v>Obszary morskie Rzeczpospolitej Polskiej</v>
          </cell>
          <cell r="AB3" t="str">
            <v>Aktualnie w 8 podakwenach subGES</v>
          </cell>
          <cell r="AC3" t="str">
            <v>Uzyskanie danych umożliwiających ocenę skali przypadkowego połowu gatunków chronionych podczas operacji połowowych.</v>
          </cell>
          <cell r="AF3" t="str">
            <v>Minister właściwy ds. rybołówstwa/Minister właściwy ds. środowiska/Okręgowy Inspektorat Rybołówstwa Morskiego Gdynia/Okręgowy Inspektorat Rybołówstwa Morskiego Słupsk/Okręgowy Inspektorat Rybołówstwa Morskiego Szczecin</v>
          </cell>
          <cell r="AG3" t="str">
            <v>nie</v>
          </cell>
          <cell r="AH3">
            <v>1200000</v>
          </cell>
          <cell r="AI3" t="str">
            <v>Przewidziano koszt 300 000 PLN/rok dla programu monitoringu z udziałem obserwatorów, a także kamer, na małych łodziach prowadzących połowy sieciami stawnymi, głównie na potrzeby monitoringu przyłowu. Dotyczyć to będzie ok. 20 jednostek rybackich gdzie realizowany będzie monitoring przyłowu w ramach Narodowy Program Zbioru Danych Rybackich (NPZDR), oraz ok. 13 pracowników MIR-PIB (naukowych i technicznych) prowadzących monitoring. Zastosowanie kamer powinno być prowadzone uzupełniająco do monitoringu z udziałem obserwatorów, albo w ramach NPZDR, albo poza tym programem. Zakłada się ewentualne wprowadzanie modyfikacji w programie, w zależności od zapotrzebowania.
Koszty całkowite działania wyniosą ok. 300 000 zł rocznie, czyli 1,2 mln zł w okresie 4 lat.</v>
          </cell>
          <cell r="AK3" t="str">
            <v>budżet państwa
finansowanie zapewnione - PO RYBY</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Badania monitoringowe populacji ryb przybrzeżnych oraz analiza danych.</v>
          </cell>
          <cell r="Z4" t="str">
            <v>Działanie zależne od dostępności finansowania.</v>
          </cell>
          <cell r="AA4" t="str">
            <v>Morskie wody wewnętrzne Rzeczpospolitej Polskiej</v>
          </cell>
          <cell r="AB4" t="str">
            <v>Aktualnie w 8 podakwenach subGES</v>
          </cell>
          <cell r="AC4" t="str">
            <v xml:space="preserve">Uzyskanie danych na temat stanu zasobów w polskich morskich wodach wewnętrznych i możliwości ich ekspoatacji. </v>
          </cell>
          <cell r="AF4" t="str">
            <v>Minister własciwy ds. gospodarki morskiej</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1,8 – 3,6 milionów GBP
• Rozszerzanie programu monitoringu w celu zwiększenia zasięgu przestrzennego oraz reprezentatywności (uzyskanie dokładniejszych informacji o komponencie), w skład którego wchodzi: monitorowanie zooplanktonu – koszt ok. 150 000 GBP rocznie; poszerzenie miesięcznych badań w zakresie ciągłej rejestracji planktonu – koszt ok. 210 000 GBP rocznie; monitoring pico planktonu morskiego (zawierającego szkodliwe gatunki glonów bloom) – koszty minimalne to ok. 600 000 GBP rocznie
• Rozbudowa monitoringu w celu poprawy informacji na temat siedlisk międzynarodowych – koszt ok. 100 000 GBP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100 000 GBP rocznie,
• Monitoring na morzu skupisk ptaków wodnych – koszt powyżej 100 000  GBP rocznie, 
• Gromadzenie danych dotyczących rybołówstwa – koszt ok. 1 217 000 GBP rocznie,
• Monitoring biotoksyn w skorupiakach – koszt ok. 1 769 000 GBP rocznie.</v>
          </cell>
          <cell r="AJ4" t="str">
            <v>Proposed UK Targets for achieving GES and Cost-Benefit
Analysis for the MSFD: Final Report, February 2012</v>
          </cell>
          <cell r="AK4" t="str">
            <v>środki unijne
finansowanie zapewnione - PO RYBY</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Badanie i ocena konieczności zwiększenia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 xml:space="preserve">W celu wsparcia świadomych decyzji dotyczących zarządzania zasobami,  zasadne jest zbadanie i ocena konieczności wprowadzenia ograniczeń w trałowaniu. W aktach prawa krajowego projektowane jest czasowe, dodatkowe do już istniejących, zamknięcie połowów trałowych w wybranych strefach. Ponadto, niezbędne jest przeprowadzenie dodatkowych prac badawczych dotyczących wpływu trałowania na obszary znajdujące się w pobliżu siedlisk wrażliwych na prowadzenie takich działań, oraz w obszarach gdzie trałowanie jest intensywne. </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podjęcie decyzji odnośnie zarządzania środowiskowego w zakresie trałowania.</v>
          </cell>
          <cell r="Z5" t="str">
            <v>Bezterminowo</v>
          </cell>
          <cell r="AA5" t="str">
            <v>Obszary morskie Rzeczpospolitej Polskiej</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v>
          </cell>
          <cell r="AH5">
            <v>5900000</v>
          </cell>
          <cell r="AI5" t="str">
            <v xml:space="preserve">Przyjęto założenie, że w wyniku wydłużenia strefy ograniczającej trałowanie wzrosną: 
1) koszty paliwa statków prowadzących połowy włokami dennymi o 30%, gdyż będą wypływały dalej, z równoczesnym wygaszaniem trałowania, 
2) koszty remontów statków o 50% ze względu na przystosowanie statków na połowy pelagiczne. 
Założono także, że przychody statków prowadzących połowy włokami dennymi spadną o 10% w pierwszym roku, w kolejnych latach nastąpi jednak dostosowanie technik połowowych i osiągnięcie znów wyjściowego poziomu przychodów. W 2013r.  przychody statków wyniosły 39 833 000 PLN, koszty paliwa wyniosły 11 640 PLN, a koszty remontów 3 755 000 PLN.  Koszty roczne po wprowadzeniu ograniczenia trałowania wyniosą: 15 132 PLN (koszty paliwa powiększone o 30% w stosunku do kosztów z 2013r.) + 5 632 500 PLN (koszty remontów powiększone o 50% w stosunku do kosztów z 2013r.) Przychody pomniejszone o 10% w stosunku do kosztów z 2013r. = 35 849 700 PLN. Koszty wprowadzenia ograniczenia trałowania przy ww. założeniach wyniosą zatem ok. 5,9 mln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H6" t="str">
            <v>nowe</v>
          </cell>
          <cell r="I6" t="str">
            <v>związane z opracowaniem PZPOM</v>
          </cell>
          <cell r="R6" t="str">
            <v xml:space="preserve">Wprowadzenie zakazu stosowania narzędzi połowowych powodujących wzrost śmiertelności gatunków objętych wskaźnikiem bądź mających negatywny wpływ na stan siedlisk cennych przyrodniczo. Testowanie i zastosowanie alternatywnych narzędzi połowowych i urządzeń ograniczających przypadkowy połów chronionych gatunków zwierząt (ptaków i ssaków), zwłaszcza w morskich obszarach Natura 2000. </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Dyrektywa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Zakupu urządzeń ograniczających przypadkowy połów takich jak urządzenia odstraszające walenie – pingery, raporty, spotkania i wynajem sal, podróże zagraniczne krajowe i lokalne, zakup narzędzi alternatywnych – klatek dorszowych (COD POTS), zakup przynęty, naprawa sprzętu, zakup niezbędnego sprzętu informatycznego, testowanie narzędzi na dwóch łodziach rybackich z udziałem obserwatorów 60 dni połowowych, testowanie narzędzi alternatywnych na łodzi naukowo-badawczej 30 dni połowowych.  </v>
          </cell>
          <cell r="Z6" t="str">
            <v>Od momentu przyjęcia planu zagospodarowania przestrzennego  obszarów morskich - bezterminowo.</v>
          </cell>
          <cell r="AA6" t="str">
            <v>Obszary morskie Rzeczpospolitej Polskiej</v>
          </cell>
          <cell r="AB6" t="str">
            <v>Aktualnie w 8 podakwenach subGES</v>
          </cell>
          <cell r="AF6" t="str">
            <v>Minister właściwy ds. gospodarki morskiej/Minister właściwy ds. rybołówstwa/Urzędy Morskie</v>
          </cell>
          <cell r="AH6">
            <v>1150000</v>
          </cell>
          <cell r="AI6" t="str">
            <v xml:space="preserve">Koszt zakupu urządzeń ograniczających przypadkowy połów takich jak urządzenia odstraszające walenie – pingery:  
50 000 PLN brutto. 
Koszt testowania alternatywnych narzędzi połowowych: 
1,1 mln PLN brutto 
Koszt ustanowienia ograniczeń dla stosowania określonych narzędzi połowowych w planie zagospodarowania przestrzennego obszarów morskich nieznany, zależny od wprowadzonych ograniczeń stosowania narzędzi połowowych. </v>
          </cell>
          <cell r="AK6" t="str">
            <v>budżet państwa
finansowanie zapewnione -PO RYBY</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Dyrektywa Parlamentu Europejskiego i Rady 2014/89/UE z dnia 23 lipca 2014 r. ustanawiająca ramy planowania przestrzennego obszarów morskich; ustawa z dnia 21 marca 1991 r. o obszarach morskich Rzeczypospolitej Polskiej i administracji morskiej </v>
          </cell>
          <cell r="Y7" t="str">
            <v>Wprowadzenie wyłączenia do projektu planów zagospodarowania przestrzennego polskich obszarów morskich, przyjmowanego w drodze rozporządzenia ministra właściwego ds. gospodarki morskiej.</v>
          </cell>
          <cell r="Z7" t="str">
            <v>Od momentu przyjęcia planu zagospodarowania przestrzennego obszarów morskich - bezterminowo.</v>
          </cell>
          <cell r="AA7" t="str">
            <v>Obszary morskie Rzeczpospolitej Polskiej</v>
          </cell>
          <cell r="AB7" t="str">
            <v>Aktualnie w 8 podakwenach subGES</v>
          </cell>
          <cell r="AF7" t="str">
            <v>Minister właściwy ds. gospodarki morskiej/Minister właściwy ds. budownictwa, planowania i zagospodarowania przestrzennego oraz mieszkalnictwa/Urzędy Morskie</v>
          </cell>
          <cell r="AH7" t="str">
            <v>nd</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Rzeczpospolitej Polskiej</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GBP rocznie. (1)</v>
          </cell>
          <cell r="AE8" t="str">
            <v xml:space="preserve">(1) Environmental economics
Support to sectoral policies: Water 
</v>
          </cell>
          <cell r="AF8" t="str">
            <v>Organy ochrony środowiska wskazane w art. 376 p.o.ś.</v>
          </cell>
          <cell r="AH8" t="str">
            <v>nd</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r. - działanie ciągłe 
</v>
          </cell>
          <cell r="AA9" t="str">
            <v>Terytorium całego kraju wraz z obszarami morskimi Rzeczpospolitej Polskiej</v>
          </cell>
          <cell r="AB9" t="str">
            <v>brak oceny</v>
          </cell>
          <cell r="AC9" t="str">
            <v xml:space="preserve">Niewątpliwie jednak korzyścią z wdrożenia tego działania będzie zapobieganie, zmniejszanie i wyeliminowanie 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J9" t="str">
            <v>Szacunek ceny rynkowej</v>
          </cell>
          <cell r="AK9" t="str">
            <v>budżet państwa</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związanych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r. - działanie ciągłe 
</v>
          </cell>
          <cell r="AA10" t="str">
            <v>Terytorium całego kraju wraz z obszarami morskimi Rzeczpospolitej Polskiej</v>
          </cell>
          <cell r="AB10" t="str">
            <v>brak oceny</v>
          </cell>
          <cell r="AF10" t="str">
            <v>Minister właściwy ds. środowiska</v>
          </cell>
          <cell r="AH10">
            <v>10900</v>
          </cell>
          <cell r="AI10" t="str">
            <v>Zaplanowano zaopatrzenie 127 sklepów zoologicznych wiodących marek w plakaty i ulotki informacyjne oraz udostępnienie na stronach internetowych niniejszych sklepów krótkiego spotu informacyjnego. Założono: zakup 150 plakatów w cenie 400 PLN, koszt projektu plakatu 1000 zł, druk 150 000 ulotek w cenie 3 500 PLN, koszt projektu ulotek 1000 zł oraz nakręcenie krótkiego spotu informacyjnego, którego koszt oszacowano na 5 000 PLN. Podsumowując - na koszty dotarcia do małej grupy akwarystów składają się plakaty i ulotki umieszczone w sklepach zoologicznych oraz krótki spot informacyjny udostępniany na stronach internetowych sklepów zoologicznych.</v>
          </cell>
          <cell r="AK10" t="str">
            <v xml:space="preserve">NFOŚiGW/budżet państwa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Analiza możliwości wdrożenia wytycznych IMO dotyczących praktyki kontroli i postępowania z organizmami poroślowymi (ang. biofouling) na statkach - opracowanie narzędzi do wprowadzenia systemu zarządzania w żegludze morskiej i śródlądowej</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 xml:space="preserve">Ekspertyza naukowa dotycząca określenia w skali kraju znaczenia porastania statków żeglugi morskiej, jak i śródlądowej przez organizmy poroślowe, wraz z analizą możliwości dostosowania polskich przepisów regulujących działalność żeglugową (z uwzględnieniem specyfiki żeglugi śródlądowej) do potrzeb zwalczania zjawiska porastania statków; materiały informacyjno-edukacyjne prezentujące założenia i wnioski zawarte w opracowaniu. </v>
          </cell>
          <cell r="T11" t="str">
            <v>administracyjne, edukacyjne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 xml:space="preserve">Działanie polega na opracowaniu założeń planu zapobiegania procesom porastania elementów konstrukcyjnych statków przez organizmy wodne (w tym gatunki obce) oraz zwalczania skutków tych procesów i analizie możliwości wprowadzenia przepisów określających procedury zwalczania procesów porastania statku, jak np. prowadzenie książki zapisów działań przeciwporostowych, obowiązków związanych z instalacją systemów przeciwporostowych, jak również działań edukacyjnych w postaci szkoleń dla kapitanów i załóg. Integralną częścią tego opracowania będzie ekspertyza naukowa, która pokaże skalę znaczenia żeglugi jako wektora introdukcji i rozprzestrzeniania się gatunków obcych tak w POM, jak i na polskich wodach śródlądowych (w aspekcie porastania statków).
Działanie ma częściowo charakter opracowania studialnego, co oznacza, że dopiero po jego wdrożeniu będzie znany efekt i będzie oceniona zasadność podejmowania dalszych kroków. </v>
          </cell>
          <cell r="Z11" t="str">
            <v>2016 - 2020 r.</v>
          </cell>
          <cell r="AA11" t="str">
            <v>Obszary morskie Rzeczpospolitej Polskiej, porty i przystanie morskie</v>
          </cell>
          <cell r="AB11" t="str">
            <v>brak oceny</v>
          </cell>
          <cell r="AF11" t="str">
            <v>Minister właściwy ds. środowiska w uzgodnieniu z Ministrem właściwym ds. gospodarki morskiej w zakresie dotyczącym zaleceń IMO oraz Minister właściwy ds. żeglugi śródlądowej</v>
          </cell>
          <cell r="AH11">
            <v>300000</v>
          </cell>
          <cell r="AI11" t="str">
            <v>Koszt przedmiotowego działania obejmuje przygotowanie opracowania studialnego, a także materiały informacyjno-edukacyjne prezentujące założenia i wnioski zawarte w opracowaniu. Wycenę kosztu wykonano w oparciu o ceny rynkowe.</v>
          </cell>
          <cell r="AJ11" t="str">
            <v>Szacunek ceny rynkowej</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studialne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na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do wprowadzania i rozprzestrzeniania inwazyjnych gatunków obcych </v>
          </cell>
          <cell r="Y12" t="str">
            <v>Opracowanie środków eliminacji ze środowiska naturalnego organizmów należących do inwazyjnych gatunków obcych oraz finansowe, czasowe, przestrzenne i przedmiotowe ramy ich zastosowania.</v>
          </cell>
          <cell r="Z12" t="str">
            <v xml:space="preserve">2016 - 2020 r. - działanie ciągłe 
</v>
          </cell>
          <cell r="AA12" t="str">
            <v>Terytorium całego kraju wraz z obszarami morskimi Rzeczpospolitej Polskiej</v>
          </cell>
          <cell r="AB12" t="str">
            <v>brak oceny</v>
          </cell>
          <cell r="AF12" t="str">
            <v xml:space="preserve">Minister właściwy ds. środowiska </v>
          </cell>
          <cell r="AH12">
            <v>500000</v>
          </cell>
          <cell r="AI12" t="str">
            <v>Koszt opracowania studialnego.</v>
          </cell>
          <cell r="AJ12" t="str">
            <v>Szacunek ceny rynkowej</v>
          </cell>
          <cell r="AK12" t="str">
            <v>budżet państwa</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Zapobieganie ucieczkom obcych gatunków ryb z obiektów hodowlanych</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zabezpieczające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r. - działanie ciągłe 
</v>
          </cell>
          <cell r="AA13" t="str">
            <v>Terytorium całego kraju wraz z obszarami morskimi Rzeczpospolitej Polskiej</v>
          </cell>
          <cell r="AB13" t="str">
            <v>brak oceny</v>
          </cell>
          <cell r="AF13" t="str">
            <v>Minister właściwy ds. środowiska (we współpracy z Ministrem właściwym ds. rybołówstwa)</v>
          </cell>
          <cell r="AH13">
            <v>200000</v>
          </cell>
          <cell r="AI13" t="str">
            <v>Koszt opracowania studialnego.</v>
          </cell>
          <cell r="AJ13" t="str">
            <v>Szacunek ceny rynkowej</v>
          </cell>
          <cell r="AK13" t="str">
            <v>budżet państwa
finansowanie zapewnione - PO RYBY</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X14" t="str">
            <v>Polski Kodeks Odpowiedzialnego Rybołóstwa podpisany w Gdyni 7 grudnia 2011 r. przez pięć rybackich organizacji producenckich</v>
          </cell>
          <cell r="Y14" t="str">
            <v>Kampania promocyjna adresowana do rybaków indywidualnych, organizacji rybaków oraz ogółu społeczeństwa.</v>
          </cell>
          <cell r="Z14" t="str">
            <v>Działania ciągłe</v>
          </cell>
          <cell r="AA14" t="str">
            <v>Obszary morskie Rzeczpospolitej Polskiej</v>
          </cell>
          <cell r="AB14" t="str">
            <v>Ocena łączna w w8 podakwenach: subGES</v>
          </cell>
          <cell r="AC14" t="str">
            <v>Działanie przyczyni się do zmniejszenia presji antropogenicznej generowanej przez sektor rybołówstwa.</v>
          </cell>
          <cell r="AF14" t="str">
            <v>Minister właściwy ds. rybołówstwa</v>
          </cell>
          <cell r="AH14">
            <v>95000</v>
          </cell>
          <cell r="AI14" t="str">
            <v>Przyjęto założenie, że promocja Kodeksu będzie obejmować następujące działania: 
1) jednorazowy wydruk i dystrybucję ulotki A4 (zadruk 4/4, 130g, kreda, połysk w ilości 800 szt. za cenę jednostkową 0,25 PLN netto + koszty dystrybucji 15 PLN/szt. + koszt projektu ulotki 1 tys. zł)  zawierającej treść Kodeksu wraz z wytłumaczeniem ważności zobowiązań zawartych w Kodeksie dla właścicieli 139 kutrów i 639 łodzi rybackich = 778 rybaków, 
2) projekt i realizację (5 tys. zł) oraz emisję spotu na antenie telewizji lokalnej TVP3 Szczecin i TVP3 Gdańsk (przez 1 rok, 1 raz w tygodniu, czyli łącznie 48 emisji w województwie zachodniopomorskim i 48 emisji w województwie pomorskim; koszt emisji 800 zł).</v>
          </cell>
          <cell r="AJ14" t="str">
            <v xml:space="preserve">Dane z województwa pomorskiego, warmińsko-mazurskiego i zachodnio-pomorskiego; dokument pn.: "Gospodarka morska w 2013 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
finanowanie zapewnione - PO RYBY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 Międzynarodowa konwencja o zapobieganiu zanieczyszczaniu morza przez statki wraz z Protokołem uzupełniającym do konwencji z 1997 r. (Dz. U. z 2005 r. Nr 202, poz. 1679)
</v>
          </cell>
          <cell r="Y16" t="str">
            <v>Przygotowanie przez Ministra właściwego ds. energii Krajowych ram polityki rozwoju paliw alternatywnych do 2020 r.  Działania inwestycyjne na terenie portów i na statkach.</v>
          </cell>
          <cell r="Z16" t="str">
            <v xml:space="preserve">Do końca 2025 r. dla portów morskich
</v>
          </cell>
          <cell r="AA16" t="str">
            <v xml:space="preserve">Obszary morskie Rzeczpospolitej Polskiej,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 xml:space="preserve">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USD. 
Na potrzeby KPOWM przyjęto udostępnianie gazu z cystern, którego koszt zostanie poniesiony przez armatora. Nie wiąże się to z nakładami inwestycyjnymi w portach,  ten sposób bunkrowania wymaga jednak znacznego nakładu czasu oraz miejsca na nabrzeżu. Przyjęto koszt 10 000 PLN na promocje i rozwój, np. poprzez udział w konferencjach. </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budżet państwa</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administracyjne, techniczne, inne (inwestycyjne)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Konieczność podjęcia działań na forum międzynarodowym, zmierzających do standaryzacji parametrów energii elektrycznej stosowanej na statkach, w szczególności częstotliwości i napięcia prądu. Działanie ma charakter opcjonalny w zależności od potrzeb w tym zakresie.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wibracji.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Minister właściwy ds. energii/Minister właściwy ds. gospodarki morskiej/zarzady portów</v>
          </cell>
          <cell r="AG17" t="str">
            <v>nie</v>
          </cell>
          <cell r="AH17">
            <v>3000000</v>
          </cell>
          <cell r="AI17" t="str">
            <v>Do oszacowania kosztów wdrożenia tej infrastruktury uwzględniono polskie porty znajdujące się u wybrzeża Morza Bałtyckiego. Wśród przeważającej większości portów można się spotkać z „szafkami” pozwalającymi zasilać jednostki pływające na nabrzeżach portowych. Jednakże określono szacunkowy, uśredniony koszt dla tego typu działania – ok. 800 000 PLN w jednym porcie. Przy założeniu, że największe porty miałoby zostać wyposażonych w infrastrukturę do zasilania statków energią elektryczną, łączny koszt tego działania wyniósłby ok. 3 000 000 PLN.</v>
          </cell>
          <cell r="AJ17" t="str">
            <v>Ankiety przeprowadzone wśród polskich mortów morskich.</v>
          </cell>
          <cell r="AK17" t="str">
            <v>budżet państwa</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Wprowadzenie odpowiednich zmian do Konwencji o zapobieganiu zanieczyszczaniu morza przez statki.</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 Minister właściwy ds. środowiska</v>
          </cell>
          <cell r="AG18" t="str">
            <v>nie</v>
          </cell>
          <cell r="AH18" t="str">
            <v>nd</v>
          </cell>
          <cell r="AI18" t="str">
            <v xml:space="preserve">Koszty działań prawnych i analitycznych w ramach bieżących działań Ministerstwa Rozwoju.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Uwzględnienie dodatkowego ładunku ścieków, który będzie zdawany do PEWIK na wybrzeżu w związku z wprowadzeniem od czerwca 2019 r. zakazu usuwania nieoczyszczonych ścieków sanitarnych ze statków pasażerskich do morza na podstawie zmian do załącznika IV do Międzynarodowej konwencji o zapobieganiu zanieczyszczaniu morza przez statki (Konwencji MARPOL) przyjętych przez Międzynarodową Organizację Morską (IMO) w 2011 r.) 
</v>
          </cell>
          <cell r="T19" t="str">
            <v>prawne, techniczne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06.2019 r. statki nowobudowane. 
Od 06.2021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i statków wycieczkowych wyniosła 587 000. Zakładając, ze średni czas dotarcia promem pomiędzy krajami nadbałtyckimi trwał 10 godzin to każdy z pasażerów wyprodukował 20 litrów ścieków. Mnożąc te dwie wartości otrzymujemy łączną ilość ścieków wyprodukowanych rocznie podczas rejsów promami – 11  740 000 litrów ścieków. Według Obwieszczenia Ministra Środowiska z dnia 8 października 2013 r. w sprawie wysokości stawek kar za przekroczenie warunków wprowadzania ścieków do wód lub do ziemi oraz za przekroczenie dopuszczalnego poziomu hałasu, na rok 2014 wynika, że jednostkowa stawka kary za przekroczenie dopuszczalnej ilości zawiesiny łatwo opadającej za 1 litr wynosi 13,11 PLN. Nie ma w obecnym stanie prawnym kar za zrzut ścieków ze statków do morza, jednakże wysokość kar ustanowionych w ww. rozporządzeniu za wprowadzanie ścieków do wód można potraktować jako substytut miernika korzyści społecznych z uniknięcia zanieczyszczenia środowiska. Obliczona kwota korzyści to 153 911 400 PLN/rok.
Wyliczono wskaźniki analizy ekonomicznej - ENPV = 2188,27 mln PLN, ERR = 77%. Obliczony stosunek zdyskontowanych korzyści do kosztów wynosi 36,10 -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 we współpracy z Ministrem właściwym ds. środowiska, zarządy portów morskich oraz miejskie przedsiębiorstwa wodociągów i kanalizacji</v>
          </cell>
          <cell r="AG19" t="str">
            <v>nie</v>
          </cell>
          <cell r="AH19">
            <v>70320000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70 mln PLN dla zapewnienia infrastruktury do odbioru ścieków ze statków pasażerskich.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budżet państwa, budżety samorządowe</v>
          </cell>
          <cell r="AL19" t="str">
            <v>Działanie koordynowane regionalnie w ramach Konwencji o ochronie środowiska morskiego obszaru Morza Bałtyckiego (HELCOM, Helsinki 09.04.1992).</v>
          </cell>
          <cell r="AM19" t="str">
            <v>Ministries</v>
          </cell>
          <cell r="AN19" t="str">
            <v>TAK</v>
          </cell>
          <cell r="AU19">
            <v>2</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Opracowanie bilansu ładunków zanieczyszczeń, w tym w szczególności fosforu, emitowanych ze składowiska 
4) Przegląd i analizę techniczno-ekonomiczną możliwych sposobów redukcji emisji zanieczyszczeń, w tym w szczególności fosforu
5) Wskazanie ewentualnych działań naprawczych, o ile będą one uzasadnione skalą emisji, a ich efektywność ekonomiczna będzie porównywalna z efektywnością inwestycji w gospodarce ściekowej
Rezultatem działania będą decyzje dotyczące podjęcia ewentualnych działań naprawczych.</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i zaproponowaniu ewentualnych technicznych środków zaradczych ograniczających do minimum emisję fosforanów z odciekami ze składowiska fosfogipsów w Wiślince.</v>
          </cell>
          <cell r="Z20" t="str">
            <v>Do 2018 r.</v>
          </cell>
          <cell r="AA20" t="str">
            <v xml:space="preserve">Nieczynne składowisko fosfogipsów w Wiślince nad Martwą Wisłą koło Gdańska.
</v>
          </cell>
          <cell r="AB20" t="str">
            <v>W 7 podakwenach subGES, w 1 podakwenie GES.</v>
          </cell>
          <cell r="AC20" t="str">
            <v>Na potrzeby analizy CBA w przypadku wdrożenia działań inwestycyjnych przeprowadzono analizę kosztów i korzyści.
Korzyść wynika ze zmniejszenia ładunku fosforu dopływającego do morza w ilości 70 ton/rok. Wyliczono wskaźniki analizy ekonomicznej - ENPV = 119,3 mln PLN, ERR = 85%. Obliczony stosunek zdyskontowanych korzyści do kosztów wynosi 4,06  - działanie jest efektywne.</v>
          </cell>
          <cell r="AD20">
            <v>66220000</v>
          </cell>
          <cell r="AE20" t="str">
            <v>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cell r="AF20" t="str">
            <v>Jednostka odpowiedzialna za wdrażanie: Główny Inspektorat Ochrony Środowiska</v>
          </cell>
          <cell r="AH20">
            <v>2000000</v>
          </cell>
          <cell r="AI20" t="str">
            <v>Koszt jednorazowy wdrożenia programu monitoringu (koszt bez wdrażania ewentualnych zaproponowanych działań naprawczych).</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instalację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r. Prawo Wodne
Art. 38b, 38c, 38d ustawy z dnia 18 lipca 2001 r.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
*Uwaga: Uwzględnienie w KPOWM działania polegającego na zmianach prawnych w żaden sposób nie zastępuje obowiązujących procedur stanowienia prawa ani nie przesądza o ich rezultacie.</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1300 ton/rok, a zatem korzyść wynikająca z przemnożenia 1300 ton x 946 PLN/kg = 1 229 800 000 PLN/rok.
Wyliczono wskaźniki analizy ekonomicznej - ENPV = 13583 mln PLN, ERR = b/d. Obliczony stosunek zdyskontowanych korzyści do kosztów wynosi 30,72  - działanie jest efektywne.</v>
          </cell>
          <cell r="AD21">
            <v>1229800000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105751000</v>
          </cell>
          <cell r="AI21" t="str">
            <v xml:space="preserve">Szacunkowe koszty wdrożenia działania będą następujące:
- koszty promocji: 1 000 PLN
- koszty inwestycyjne: 25 000 000 PLN x 1,23 = 30 750 000 PLN
- koszty eksploatacyjne: 19 zł/ kg usuniętego P, tj. 19 * 1300 000 = 25 000 000 PLN/rok, tj. 75 000 000 PLN w latach 2018-2020
Łącznie: 30 750 000 PLN + 75 000 000 PLN + 1000 PLN = 105 750 000 PLN w latach 2018-2020
Założenia do szacunku kosztów:
Średni koszt doposażenia małej oczyszczalni w instalację PIX = 25 000 PLN + 23% VAT. Stąd dopsoażenie około 1000 oczyszczalni w instalacje PIX: 
1000 x 25000 PLN x 1,23 = 30 750 000 PLN (źródło - dane producenta instalacji)
Koszty eksploatacyjne (dodatkowe zużycie chemikaliów i zagospodarowanie osadów): około 19 zł/ kg usuniętego P (źródło - badania francuskie Paul E et.al. Excess sludge production and costs, Environmental Tefchnology, Dec., 2001).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składnika na hektar rocznie, analogiczną do obowiązującej maksymalnej dawki 170 kg azotu na hektar.</v>
          </cell>
          <cell r="T22" t="str">
            <v>prawne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 xml:space="preserve">Zmiana Ustawy z dnia 10 lipca 2007 r. o nawozach i nawożeniu
*Uwaga: Uwzględnienie w KPOWM działania polegającego na zmianach prawnych w żaden sposób nie zastępuje obowiązujących procedur stanowienia prawa ani nie przesądza o ich rezultacie.
</v>
          </cell>
          <cell r="Z22" t="str">
            <v>2016 r. zmiana Ustawy
2017 r. wejście zmiany Ustawy w życie</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AD22">
            <v>374122000</v>
          </cell>
          <cell r="AE22" t="str">
            <v>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projektu zmiany ustawy: Minister waściwy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2" t="str">
            <v>nie</v>
          </cell>
          <cell r="AH22">
            <v>338688000</v>
          </cell>
          <cell r="AI22" t="str">
            <v>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
</v>
          </cell>
          <cell r="Y23" t="str">
            <v xml:space="preserve">Zmiana Ustawy z dnia 10 lipca 2007 r. o nawozach i nawożeniu
Wydanie rozporządzenia w sprawie planów nawozowych
*Uwaga: Uwzględnienie w KPOWM działania polegającego na zmianach prawnych w żaden sposób nie zastępuje obowiązujących procedur stanowienia prawa ani nie przesądza o ich rezultacie.
</v>
          </cell>
          <cell r="Z23" t="str">
            <v>2016 r. zmiana Ustawy, wydanie rozporządzenia,
2017 r. wejście zmiany Ustawy i rozporządzenia w życie</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wpływających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AD23">
            <v>103630000</v>
          </cell>
          <cell r="AE23" t="str">
            <v>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Jednostka odpowiedzialna przygotowanie projektu zmiany ustawy i projektu rozporządzenia: Minister właściwy ds.rolnictwa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3" t="str">
            <v>nie</v>
          </cell>
          <cell r="AH23">
            <v>240000000</v>
          </cell>
          <cell r="AI23" t="str">
            <v>Koszty przygotowania planów nawożenia wynoszą ok. 60 mln PLN. Brak kosztów implementacji. 
Koszty funkcjonowania - konieczność poświęcenia czasu przez rolników na stworzenie planów nawożenia. Po stronie urzędów konieczność większej kontroli liczby planów. Roczny koszt to 60 000 000 PLN, czyli do 2020 r. 240 000 000 PLN.</v>
          </cell>
          <cell r="AJ23" t="str">
            <v>Dane ilościowe i finansowe na podstawie danych GUS za rok 2013.</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 Przewiduje się etapowe wdrażanie nowego przepisu tak, aby zaczął obowiązywać:
- gospodarstwa o obsadzie ponad 500 DJP - w ciągu 2 lat od wejścia w życie zmiany Ustawy
- gospodarstwa o obsadzie ponad 100 DJP - w ciągu 3 lat od wejścia w życie zmiany Ustawy
- pozostałe gospodarstwa - w ciągu 4 lat od wejścia w życie zmiany Ustawy.
*Uwaga: Ze względu na znaczne koszty wdrożenia zmienionych przepisów należy przeanalizować możliwość wydłużenia terminu wejścia w życie przepisów w stosunku do mniejszych gospodarstw</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24" t="str">
            <v xml:space="preserve">Zmiana Ustawy z dnia 10 lipca 2007 r. o nawozach i nawożeniu
*Uwaga: Uwzględnienie w KPOWM działania polegającego na zmianach prawnych w żaden sposób nie zastępuje obowiązujących procedur stanowienia prawa ani nie przesądza o ich rezultacie.
</v>
          </cell>
          <cell r="Z24" t="str">
            <v>2016 r. zmiana Ustawy
2020 r. pełne wejście w życie zmienionych przepisów Ustawy
2020 r. pełna realizacja zmienionych przepisów Ustawy
*Uwaga: Ze względu na znaczne koszty wdrożenia zmienionych przepisów należy przeanalizować możliwość wydłużenia terminu wejścia w życie przepisów w stosunku do mniejszych gospodarstw.</v>
          </cell>
          <cell r="AA24" t="str">
            <v xml:space="preserve">Działanie obejmujące całe terytorium lądowe Rzeczypospolitej Polskiej
</v>
          </cell>
          <cell r="AB24" t="str">
            <v>W 7 podakwenach subGES, w 1 podakwenie GES.</v>
          </cell>
          <cell r="AC24" t="str">
            <v>Korzyścią z wdrożenia niniejszego działania będzie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1 086 mln PLN, ERR = 13%. Obliczony stosunek zdyskontowanych korzyści do kosztów wynosi 2,62 - działanie jest efektywne.</v>
          </cell>
          <cell r="AD24">
            <v>120069542</v>
          </cell>
          <cell r="AE24" t="str">
            <v>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754700000</v>
          </cell>
          <cell r="AI24" t="str">
            <v>Szacunkowe koszty wdrożenia działania wynoszą 754 700 000 PLN.
Żródło oszacowania kosztów: Projekt Ustawy Prawo Wodne - Ocena Skutków Regulacji
Założenia do szacunku kosztów:
Koszty inwestycyjne działania szacuje się na około 754,7 milionów PLN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Projekt Ustawy Prawo Wodne - Ocena Skutków Regulacji</v>
          </cell>
          <cell r="AK24" t="str">
            <v>Koszty budowy płyt obornikowych poniosą gospodarstwa rolne. Można przypuszczać, że część gospodarstw skorzysta z dofinansowania dostępnego w ramach PROW 2014-2020 (poddziałanie "Inwestycje w gospodarstwach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większego wykorzystania istniejących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r. Prawo Wodne
Art. 38b, 38c, 38d ustawy z dnia 18 lipca 2001 r.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2016 - 2017 r. - Monitoring wód opadowych w siedmiu największych miastach Polski
2017 - 2018 r.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J25" t="str">
            <v>Szacunek ceny rynkowej</v>
          </cell>
          <cell r="AK25" t="str">
            <v xml:space="preserve">Środki NFOŚiGW oraz środki samorządów miejskich.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r.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w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szybciej się zwracają.</v>
          </cell>
          <cell r="T26" t="str">
            <v>prawne, edukacyjne, finansowe, techniczne</v>
          </cell>
          <cell r="X26" t="str">
            <v>Art.. 290 ust. 2 ustawy z dnia 21 kwietnia 2001 r. Prawo ochrony środowiska
Art. 61c, 61d i 61p ustawy z dnia 18 lipca 2001 r. Prawo Wodne
Art. 38b, 38c, 38d ustawy z dnia 18 lipca 2001 r. Prawo Wodne</v>
          </cell>
          <cell r="Y26" t="str">
            <v xml:space="preserve">Uruchomienie programów wsparcia technicznego i finansowego przez fundusze ochrony środowiska i gospodarki wodnej, poprzedzone wprowdadzeniem bodźcowania poprzez zmianę przepisów o opłatach za korzystanie ze środowiska.
*Uwaga: Uwzględnienie w KPOWM działania polegającego na zmianach prawnych w żaden sposób nie zastępuje obowiązujących procedur stanowienia prawa ani nie przesądza o ich rezultacie.
</v>
          </cell>
          <cell r="Z26" t="str">
            <v xml:space="preserve">2016 r. - Zmiana rozporządzenie w sprawie opłat za korzystanie ze środowiska
2016 r. - Cykl szkoleń dla operatorów oczyszczalni i przedstawicieli samorządów i powołanie zespołu pomocy technicznej
2017 - 2020 r.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Rada Ministrów
Jednostki odpowiedzialne za organizację szkoleń, powołanie zespołu pomocy technicznej oraz opracowanie i wdrożenie programu wsparcia finansowego: 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PLN
Udział funduszy ochrony środowiska i gospodarki wodnej: 100 000 000 PLN</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przedsiębiorstw komunalnych odpowiedzialnych za gospodarkę ściekową, architekci i urbaniści, zarządcy dużych spółdzielni i wspólnot mieszkaniowych, przedstawiciele wojewódzkich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r. Prawo Wodne
Art. 38b, 38c, 38d ustawy z dnia 18 lipca 2001 r.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2017 - 2018 r.</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jej przeprowadzenie oraz koszt opracowania materiałów szkoleniowych i przeprowadzenie serii szkoleń.</v>
          </cell>
          <cell r="AJ27" t="str">
            <v>Eksperckie</v>
          </cell>
          <cell r="AK27" t="str">
            <v xml:space="preserve">Środki Narodowego Funduszu Ochrony Środowika i Gospodarki Wodnej.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Wykorzystanie kanałów melioracyjnych do redukcji ładunku biogenów z terenów rolniczych</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r. Prawo Wodne
Art. 38b, 38c, 38d ustawy z dnia 18 lipca 2001 r. Prawo Wodne
Art. 113b ust. 2 ustawy z dnia 18 lipca 2001 r. Prawo Wodne
Art. 88k pkt 4 ustawy z dnia 18 lipca 2001 r.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ciekach odwaniających trwałe użytki zielone na glebach organicznych.
*Uwaga: Uwzględnienie w KPOWM działania polegającego na zmianach prawnych w żaden sposób nie zastępuje obowiązujących procedur stanowienia prawa ani nie przesądza o ich rezultacie.</v>
          </cell>
          <cell r="Z28" t="str">
            <v>2016 r. - poddziałanie 1) wprowadzenie odpowiednich zapisów do planów przeciwdziałania skutkom suszy
2018 r. - poddziałania 2) - 6)
2020 r.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2 065 mln PLN, ERR= 50%, B/C= 2,4  - działanie jest efektywne.</v>
          </cell>
          <cell r="AD28">
            <v>229961947.95922393</v>
          </cell>
          <cell r="AE28" t="str">
            <v>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bazieRocznika Statystycznego Rolnictwa 2014).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(1000 zł/szt.) – tj. opracowanie założeń do zmiany pozwoleń jest wycenione w kwocie 1000 zł/szt.
5) oszacowana ilość obiektów, dla jakich należy zmienić pozwolenie wodnoprawne to ok. 10000, koszt należy do kosztów wdrażania i szacowany jest na 25 mln PLN (2500 zł/szt.) – tj. zmiany w pozwoleniach i wydanie nowych to koszt 2500 zł/szt.
6) roczny koszt utrzymania obiektów to ok. 84,4 mln PLN rocznie,
7) to koszt pomijalny jeśli wziąć pod uwagę koszt utrzymania obiektów.
Opracowanie założeń do zmiany pozwoleń jest wycenione w kwocie 1000 zł/szt., natomiast zmiany w pozwoleniach i wydanie nowych to koszt 2500 zł/szt. Te jednostkowe koszty zostały przemnożone przez ilość 10 000 pozwoleń, w rezultacie otrzymano sumaryczny koszt 35 mln zł.
Całkowite koszty działania wynoszą: 35 mln zł (pozwolenia wodno prawne) + 300 tys. zł (opracowanie wytycznych) + 84,4 mln zł utrzymanie obiektów x 2 lata = 204,1 mln zł.</v>
          </cell>
          <cell r="AJ28" t="str">
            <v>Koszty oszacowano na bazie literatury: Średnio- i długookresowe programy rozwoju melioracji w skali kraju i województw, z uwzględnieniem potrzeb rolnictwa, możliwości realizacyjnych i skutków środowiskowych, Falenty, 11.2014 r</v>
          </cell>
          <cell r="AK28" t="str">
            <v>Środki Budżetu Państwa, NFOŚiGW, WFOŚiGW oraz środki UE w gestii KZGW, RZGW i wojewódzkich zarządów melioracji wodnych.</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zagadnienia już objęte zasadami wzajemnej zgodności, w tym między innymi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wykraczające poza ramy wzajemnej zgodności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r. Prawo Wodne
Art. 38b, 38c, 38d ustawy z dnia 18 lipca 2001 r.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r.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(KDP)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Agencja Restrukturyzacji i Modernizacji Rolnictwa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Głównego Urzędu Statystycznego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 (według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 r."</v>
          </cell>
          <cell r="AK29" t="str">
            <v>Budżet państwa. Działanie nie wiąże się z dodatkowymi kosztami. Państwowy system doradztwa rolniczego w Polsce dysponuje rocznym budżetem około 200 milionów PLN. Działanie będzie realizowane w ramach tych środków.</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r. Prawo Wodne
Art. 38b, 38c, 38d ustawy z dnia 18 lipca 2001 r. Prawo Wodne</v>
          </cell>
          <cell r="Y30" t="str">
            <v>Powołanie przez KZGW niezależnego zespołu ekspertów, którzy we współpracy ze służbami ochrony środowiska zakładów przedstawią wykonalne propozycje zmniejszenia emisji azotu do wód.</v>
          </cell>
          <cell r="Z30" t="str">
            <v>2016 r. - Rozpoczęcie prac
2017 r.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Minister właściwy ds. środowiska, Narodowy Fundusz Ochrony Środowiska i Gospodarki Wodnej</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Szacunek ceny rynkowej</v>
          </cell>
          <cell r="AK30" t="str">
            <v xml:space="preserve">NFOŚiGW/budżet państwa
</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r. - Identyfikacja narażonych na erozję wodną gruntów ornych będących kluczowymi źródłami fosforu trafiającego do wód
2018 r. - Opracowanie i uruchomienie programu tworzenia barier biogeochemicznych
2020 r. - Wdrożenie programu na pierwszych 15 000 hektarów
2022 r.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Regionalne Zarządy Gospodarki Wodnej i Zarządy Melioracji i Urządzeń Wodnych - wielkość uzależniona od powierzchni obszarów.
Wyliczono wskaźniki analizy ekonomicznej - ENPV = 1933 mln PLN, ERR = 102%. Obliczony stosunek zdyskontowanych korzyści do kosztów wynosi 7,07  - działanie jest efektywne.</v>
          </cell>
          <cell r="AD31">
            <v>145856000</v>
          </cell>
          <cell r="AE31" t="str">
            <v xml:space="preserve">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gospodarki morskiej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53500000</v>
          </cell>
          <cell r="AI31" t="str">
            <v xml:space="preserve">KOSZTY
Szacunkowe koszty wdrożenia działania wynoszą 53 500 000 PLN.
Podstawowe założenia:
Zakłada się, że zmiana sposobu użytkowania gruntów z ornego na łąkowe pociągnie za sobą przeciętnie stratę dochodów gospodarstw rolnych o 500 zł/ha. Przy zmianie dotyczącej 35 000 ha rocznie oznacza to straty w wysokości 17,5 mln zł rocznie, czyli 52,5 mln zł w okresie 2018-2020. 
Szacuje się, że koszt opracowania programu to około 1000000 zł. 
W kosztach nie uwzględniono innych działań promocyjnych, ponieważ koszty te zostaną pokryte ze środków na bieżące funkcjonowanie systemu doradztwa rolniczego.
</v>
          </cell>
          <cell r="AJ31" t="str">
            <v>Brak</v>
          </cell>
          <cell r="AK31" t="str">
            <v>środki UE, budżet panśtwa</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podjęcie decyzji odnośnie zarządzania środowiskowego w zakresie trałowania.</v>
          </cell>
          <cell r="Z32" t="str">
            <v>Od momentu przyjęcia planu zagospodarowania przestrzennego obszarów morskich - bezterminowo.</v>
          </cell>
          <cell r="AA32" t="str">
            <v>Obszary morskie Rzeczpospolitej Polskiej</v>
          </cell>
          <cell r="AB32" t="str">
            <v>W 7 podakwenach subGES, w 1 podakwenie GES.</v>
          </cell>
          <cell r="AF32" t="str">
            <v>Minister właściwy ds. rybołówstwa/Minister właściwy ds. środowiska</v>
          </cell>
          <cell r="AH32" t="str">
            <v>Oszacowanie kosztów możliwe po ustaleniu zakresu działania.</v>
          </cell>
          <cell r="AI32" t="str">
            <v>Oszacowanie kosztów możliwe po ustaleniu zakresu działania.</v>
          </cell>
          <cell r="AK32" t="str">
            <v>Program Operacyjny „Rybactwo i Morze” na lata 2014–2020 z Europejskiego Funduszu Morskiego i Rybackiego (EFMR) w ramach działania pn.: zmniejszanie oddziaływania rybołówstwa na środowisko morskie (art. 38), na który przeznaczono 10 000 000 PLN 
finansowanie zapewnione - PO RYBY</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Rzeczpospolitej Polskiej</v>
          </cell>
          <cell r="AB33" t="str">
            <v>W 7 podakwenach subGES, w 1 podakwenie GES.</v>
          </cell>
          <cell r="AF33" t="str">
            <v>Minister właściwy ds. środowiska</v>
          </cell>
          <cell r="AH33">
            <v>30000</v>
          </cell>
          <cell r="AI33" t="str">
            <v>Koszt opracowania wytycznych.</v>
          </cell>
          <cell r="AJ33" t="str">
            <v>Szacunek ceny rynkowej</v>
          </cell>
          <cell r="AK33" t="str">
            <v>budżet państwa</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bagrowanego) w morzu oraz zarządzania przybrzeżnymi klapowiskami na obszarze Morza Bałtyckiego</v>
          </cell>
          <cell r="H34" t="str">
            <v>nowe</v>
          </cell>
          <cell r="R34" t="str">
            <v xml:space="preserve">Zakres objęty przewodnikiem do wyznaczania nowych miejsc klapowania oraz założeniami do programu  kontroli klapowisk oraz wykonanie planowanej ekspertyzy w sprawie programu monitorowania klapowisk.
</v>
          </cell>
          <cell r="T34" t="str">
            <v>administracyjne, studialne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zanieczyszczania mórz przez zatąpianie odpadów i innych substancji, 1972 (konwencja Londyńska) (Dz. U. 1984 nr 11 poz. 46) 
Konwencja o ochronie środowiska morskiego obszaru Morza Bałtyckiego, sporządzona w Helsinkach dnia 9 kwietnia 1992 r.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Rzeczpospolitej Polskiej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Minister właściwy ds. gospodarki morskiej</v>
          </cell>
          <cell r="AG34" t="str">
            <v>nie</v>
          </cell>
          <cell r="AH34">
            <v>40000</v>
          </cell>
          <cell r="AI34" t="str">
            <v>Środki będą przeznaczone na wykonanie planowanej ekspertyzy ws. programu monitorowania klapowisk.</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działanie administracyjne, studialne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Identyfikacja zdegradowanych obszarów dna morskiego;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Baza danych zdegradowanych obszarów dna morskiego.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r.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2016 - 2017 r. - Przeprowadzenie proceduty przetargowej
2017 - 2018 r. - Realizacja badań i wykonanie produktów projektu.</v>
          </cell>
          <cell r="AA35" t="str">
            <v xml:space="preserve">Obszary morskie Rzeczpospolitej Polskiej
</v>
          </cell>
          <cell r="AB35" t="str">
            <v>W 7 podakwenach GES, w 1 podakwenie subGES.</v>
          </cell>
          <cell r="AC35" t="str">
            <v>Określenie ryzyka nieosiągnięcia dobrego stanu wód w aspekcie elementów hydromorfologicznych.</v>
          </cell>
          <cell r="AF35" t="str">
            <v>Krajowy Zarząd Gospodarki Wodnej z udziałem właściwych jednostek (m.in. Urzędami Morskimi)</v>
          </cell>
          <cell r="AG35" t="str">
            <v>nie</v>
          </cell>
          <cell r="AH35">
            <v>2000000</v>
          </cell>
          <cell r="AI35" t="str">
            <v>Oszacowano koszty wykonania opracowania studialnego i prac badawczych na poziomie 2 000 000 PLN.</v>
          </cell>
          <cell r="AJ35" t="str">
            <v>Szacunek ceny rynkowej</v>
          </cell>
          <cell r="AK35" t="str">
            <v>NFOŚiGW/budżet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ograniczenia wpływu zalęgającego wraku na środowisko morskie,
- rozpoznaniu rynku firm pogłębiarskich i ratowniczych dla wykonania założonego zakresu prac rekultywacyjnych.</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r.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Minister właściwy ds. środowiska we współpracy z Ministrem właściwym ds. gospodarki morskiej i żeglugi śródlądowej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J36" t="str">
            <v>Eksperckie</v>
          </cell>
          <cell r="AK36" t="str">
            <v>budżet państwa</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r. (konwencja Helsińska) (Dz. U. z 2000 nr 28 poz. 346). Międzynarodowa konwencja w sprawie usuwania wraków (2007 Nairobi WRC).
</v>
          </cell>
          <cell r="Y37" t="str">
            <v>Sporządzenie raportu</v>
          </cell>
          <cell r="Z37" t="str">
            <v>Od 2016 r.</v>
          </cell>
          <cell r="AA37" t="str">
            <v xml:space="preserve">Obszary morskie Rzeczpospolitej Polskiej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Marynarki Wojennej RP
</v>
          </cell>
          <cell r="AG37" t="str">
            <v>nie</v>
          </cell>
          <cell r="AH37">
            <v>400000</v>
          </cell>
          <cell r="AI37" t="str">
            <v>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v>
          </cell>
          <cell r="AJ37" t="str">
            <v>Szacunek ceny rynkowej</v>
          </cell>
          <cell r="AK37" t="str">
            <v>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W ramach działania przewiduje się:
- analizę krajowych i międzynarodowych uwarunkowań prawnych w tym zakresie,
- analizę ryzyka, 
- określenie wielkości strumienia odpadów,
- analizę postępowania z odpadami,
- opracowanie procedury pobierania próbek, 
- analizę problematyki zagospodarowania odpadów,
- analizę zagadnień związanych z roszczeniami i odszkodowaniami,
- opracowanie procedur operacyjnych,
- opracowanie wytycznych dla organizacji odbiorczych i czasowych składowisk odpadów, 
- przeprowadzenie oceny możliwości odbioru odpadów przy wykorzystaniu portowych urządzeń odbiorczych,
- opracowanie procedur transportu odpadów niebezpiecznych,
- przygotowanie koncepcji elektronicznego systemu wspomagania decyzji w zakresie gospodarki odpadami pochodzącymi z wypadków morskich.</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 roku (protokół OPRC-HNS, Dz. U. 2007 nr 167 poz. 1174) Krajowy Plan Gospodarki Odpadami 2014
</v>
          </cell>
          <cell r="Y38" t="str">
            <v xml:space="preserve">Sporządzenie planu i przeprowadzenie szkoleń.
</v>
          </cell>
          <cell r="Z38" t="str">
            <v>2015 - 2016 r.</v>
          </cell>
          <cell r="AA38" t="str">
            <v xml:space="preserve">Obszary morskie Rzeczpospolitej Polskiej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Do obliczeń przyjęto koszt opracowania planu i przeprowadzenia szkoleń w wysokości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2</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administracyjne, 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roku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właściwym ds. infrastruktury i rozwoju i Ministerstwem właściwym ds. transportu federacji rosyjskiej o zatwierdzeniu i wejściu w życie „Wspólnego polsko – rosyjskiego Planu wzajemnych działań w przypadku zanieczyszczenia w obszarze Morza Bałtyckiego”
</v>
          </cell>
          <cell r="Z39" t="str">
            <v>do ustalenia</v>
          </cell>
          <cell r="AA39" t="str">
            <v>Morze Bałtyckie</v>
          </cell>
          <cell r="AB39" t="str">
            <v>W 7 podakwenach GES, w 1 podakwenie subGES.</v>
          </cell>
          <cell r="AC39" t="str">
            <v>Podpisanie umów przyczyni się do podniesienia gotowości i skuteczności w zwalczaniu zanieczyszczeń, stworzy realne warunki niesienia wzajemnej pomocy oraz przyczyni się do ochrony środowiska morskiego przed zanieczyszczeniami pochodzącymi z wypadków morskich.</v>
          </cell>
          <cell r="AF39" t="str">
            <v>Minister właściwy ds. gospodarki morskiej/SAR (Morska Służba Poszukiwania i Ratownictwa)</v>
          </cell>
          <cell r="AG39" t="str">
            <v>nie</v>
          </cell>
          <cell r="AH39">
            <v>50000</v>
          </cell>
          <cell r="AI39" t="str">
            <v>Koszty spotkań założono na poziomie 50 000 PLN. Przyjęto założenie, że  odbędzie się 10 spotkań o charakterze  międzynarodowym. Koszt organizacji 1 spotkania przyjęto na poziomie 5 000 PLN.</v>
          </cell>
          <cell r="AK39" t="str">
            <v>budżet państwa</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i wdrożenie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Przeprowadzenie analizy oraz opracowanie planów działań
</v>
          </cell>
          <cell r="Z40" t="str">
            <v>2016 - 2018 r.</v>
          </cell>
          <cell r="AA40" t="str">
            <v>Brzeg morski Rzeczpospolitej Polskiej</v>
          </cell>
          <cell r="AB40" t="str">
            <v>W 7 podakwenach GES, w 1 podakwenie subGES.</v>
          </cell>
          <cell r="AC40" t="str">
            <v>Stworzenie środków do minimalizacji skutków zanieczyszczeń olejami i innymi substancjami szkodliwymi na brzegu morskim.</v>
          </cell>
          <cell r="AF40" t="str">
            <v>Minister właściwy ds. gospodarki morskiej/wraz z Urzędami Morskimi/z opiniowaniem Ministra właściwego ds. środowiska; Na podstawie § 5 rozporządzenia Rady Ministrów z dnia 3 grudnia 2002 r. w sprawie organizacji i sposobu zwalczania zagrożeń i zanieczyszczeń na morzu (Dz. U. 2015 poz. 358) w przypadku gdy z rodzaju i stopnia zagrożenia środowiska morskiego albo przebiegu działań zmierzających do zwalczenia zanieczyszczenia morza wynika możliwość zanieczyszczenia brzegu morskiego lub zagrożenia życia lub zdrowia ludności w rejonie nadmorskim, dyrektor urzędu morskiego jest obowiązany powiadomić o tym niezwłocznie właściwego wojewodę oraz wojewódzkiego inspektora ochrony środowiska w celu podjęcia przez nich odpowiednich działań zapobiegawczych na lądzie.</v>
          </cell>
          <cell r="AG40" t="str">
            <v>nie</v>
          </cell>
          <cell r="AH40">
            <v>21900000</v>
          </cell>
          <cell r="AI40" t="str">
            <v>Szacunkowy koszt działania to ok. 21 900 000 PLN, w tym zakup sprzętu do zwalczania zanieczyszczeń na brzegu morskim, organizacji zaplecza technicznego i środków ochrony osobistej – 19 800 000 PLN, organizacja 5 baz sprzętowych: Elbląg, Gdynia, Słupsk, Kołobrzeg, Świnoujście 500 000 PLN, opracowanie dokumentu planistycznego – 400 000 PLN, szkolenie specjalistyczne zespołów ratowniczych – 400 000 PLN, koszt utrzymania systemu w latach 2017–2020 – 800 000 PLN.</v>
          </cell>
          <cell r="AK40" t="str">
            <v>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40" t="str">
            <v>Działanie koordynowane lokalnie</v>
          </cell>
          <cell r="AM40" t="str">
            <v>Ministries</v>
          </cell>
          <cell r="AO40" t="str">
            <v>Questionable in the equipment part</v>
          </cell>
          <cell r="AQ40" t="str">
            <v>Possibly</v>
          </cell>
          <cell r="AS40" t="str">
            <v>No</v>
          </cell>
          <cell r="AU40">
            <v>2</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 techniczne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Rzeczpospolitej Polskiej</v>
          </cell>
          <cell r="AB41" t="str">
            <v>W 7 podakwenach GES, w 1 podakwenie subGES.</v>
          </cell>
          <cell r="AC41" t="str">
            <v>Zapobieganie, zmniejszanie i eliminowanie wprowadzania substancji ropopochodnych i innych do środowiska morskiego.
Dla każdego z działań przedstawionych w kosztach (zakupu sprzętów) założono wystąpienie poniższych korzyści: 
- dla pozycji 1: poprawa bezpieczeństwa życia na morzu oraz bezpieczeństwa żeglugi;
- dla pozycji 2: poprawa bezpieczeństwa pracy na statku;
- dla pozycji 3: poprawa bezpieczeństwa życia na morzu.</v>
          </cell>
          <cell r="AF41" t="str">
            <v xml:space="preserve">SAR (Morska Służba Poszukiwania i Ratownictwa)
</v>
          </cell>
          <cell r="AG41" t="str">
            <v>nie</v>
          </cell>
          <cell r="AH41">
            <v>293140000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280.000.000 PLN
Poz. 2 – 2.500.000 EUR (kurs 4,38)
Poz. 3 – 500.000 EUR (kurs 4,38)
Łączny koszt dla działania to: 293 140 000 PLN.
</v>
          </cell>
          <cell r="AJ41" t="str">
            <v xml:space="preserve">Informacje na temat nowo wybudowanych statków w Niemczech oraz Szwecji potwierdzają, ze na budowę nowego, wielozadaniowego statku trzeba dysponować budżetem 50 – 60 mln EUR. W roku 2013-2014 Morska Służba Poszukiwania i Ratownictwa w ramach postępowania przetargowego przeprowadziła tzw. Dialog techniczny, w którym uczestniczyły instytucje zdolne do zaprojektowania i wybudowania statku, m.in. Nauta, Damen i Rolls-Royce. Podczas spotkań potencjalni wykonawcy potwierdzili kwotę 50 – 60 mln EUR. Ponadto potwierdzono koszt w Finnish Environment Institute, na podstawie kosztu budowy podobnego statku wielozadaniowego Yag Louhi.
</v>
          </cell>
          <cell r="AK41" t="str">
            <v>Fundusze unijne/budżet państwa
Finansowanie zapewnione (umowa przedwstępna)
Projekt budowy nowego, wielozadaniowego statku do zwalczania zanieczyszczeń umieszczony został w Wykazie Projektów Zidentyfikowanych z 25 lipca 2016 r. do PO Infrastruktura i Środowisko 2014-2020</v>
          </cell>
          <cell r="AL41" t="str">
            <v>Działanie koordynowane lokalnie</v>
          </cell>
          <cell r="AM41" t="str">
            <v>Ministries</v>
          </cell>
          <cell r="AR41" t="str">
            <v>Satbaltic (IOPAN)</v>
          </cell>
          <cell r="AS41" t="str">
            <v>No</v>
          </cell>
          <cell r="AT41" t="str">
            <v>Equipment purchase</v>
          </cell>
          <cell r="AU41">
            <v>2</v>
          </cell>
          <cell r="AV41">
            <v>4</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3">
          <cell r="B43" t="str">
            <v>KTM31_8</v>
          </cell>
          <cell r="C43" t="str">
            <v>D8</v>
          </cell>
          <cell r="D43" t="str">
            <v>Substancje zanieczyszczające i efekty ich oddziaływania</v>
          </cell>
          <cell r="G43" t="str">
            <v xml:space="preserve">Wspieranie działań podejmowanych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2015 - 2019 r.</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v>25000</v>
          </cell>
          <cell r="AI43" t="str">
            <v>Wskazane w zakresie rzeczowym zadanie będzie realizowane w ramach obecnych zadań resortu gospodarki morskiej. W koszcie działania przyjęto szacunek kosztów delegacji przedstawicieli uczestniczących w negocjacjach/współpracy międzynarodowej.</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od 2016 r.</v>
          </cell>
          <cell r="AA44" t="str">
            <v>Obszary morskie Rzeczpospolitej Polskiej</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Koszty zostały oszacowane w oparciu o ceny rynkowe opracowań studialnych z zakresu objętego działaniem.</v>
          </cell>
          <cell r="AJ44" t="str">
            <v>Koszty zostały oszacowane w oparciu o ceny rynkowe opracowań studialnych z zakresu objętego działaniem.</v>
          </cell>
          <cell r="AK44" t="str">
            <v>budżet państwa</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i przemysłowej wraz z separatorami na jej ciągach w obszarze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budżet państwa
finansowanie zapewnione</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30.07.2017 roku</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budżet państwa
finansowanie zapewnione</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31.08.2016 roku</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budżet państwa
finansowanie zapewnione</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 z 2002 Nr 166, poz. 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 za pośrednictwem dyrektorów właściwych Urzędów Morskich</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naliczany oddzielnie bez względu na to czy statek korzysta z portowych urządzeń odbiorczych czy nie.
</v>
          </cell>
          <cell r="S49" t="str">
            <v>C1
C5
C8
C9</v>
          </cell>
          <cell r="T49" t="str">
            <v>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 z 2002, nr 166 poz. 1361)
</v>
          </cell>
          <cell r="Y49" t="str">
            <v xml:space="preserve">W ramach działania przewidziano analizę wykonalności,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 xml:space="preserve">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
</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D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O49" t="str">
            <v>Ryby</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ładunkowych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 z 2002 Nr 166, poz. 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pozostałości ładunkowych ze statków.
</v>
          </cell>
          <cell r="AJ50" t="str">
            <v>Szacunki własne kosztów</v>
          </cell>
          <cell r="AK50" t="str">
            <v>środki UE, 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morskiej/Minister właściwy ds. środowiska/Minister właściwy ds. gospodarki</v>
          </cell>
          <cell r="AG51" t="str">
            <v>nie</v>
          </cell>
          <cell r="AH51">
            <v>25000</v>
          </cell>
          <cell r="AI51" t="str">
            <v>Koszty delegacji przedstawicieli uczestniczących w negocjacjach/współpracy międzynarodowej.</v>
          </cell>
          <cell r="AK51" t="str">
            <v>budżet państwa</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pojemników do gromadzenia odpadów wyłowionych z morza w trakcie rejsów połowowych z możliwością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 xml:space="preserve">Konwencja o ochronie środowiska morskiego obszaru Morza Bałtyckiego; Międzynarodowa konwencja o zapobieganiu zanieczyszczaniu morza przez statki wraz z Protokołem uzupełniającym do konwencji z 1997 r. (Dz. U. z 2005 r. Nr 202, poz. 1679)
</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Rzeczpospolitej Polskiej</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Stowarzyszenia rybackie/Morski Instytut Rybacki</v>
          </cell>
          <cell r="AG52" t="str">
            <v>nie</v>
          </cell>
          <cell r="AH52">
            <v>372000</v>
          </cell>
          <cell r="AI52" t="str">
            <v>Przy założeniu, że 100 kutrów należy zaopatrzyć w "big bag" w cenie 30 PLN/szt. otrzymujemy koszt 3 000 PLN. Każdy z kutrów jest w stanie rocznie wyprodukować 3 Mg odpadów (100 x 3), czyli 3 000 ton. Utylizacja 1 tony odpadów szacunkowo kosztować może 300 PLN (3 000 ton x 300 PLN). Koszt utylizacji tych odpadów łącznie wynosić będzie 90 000 PLN. Podsumowując, zakup "big bag" oraz utylizacja wszystkich odpadów oscylować będzie w kwocie 93 000 PLN rocznie, czyli do 2020 r. 372 000 PLN.</v>
          </cell>
          <cell r="AJ52" t="str">
            <v>Szacunki własne oraz dane statystyczne</v>
          </cell>
          <cell r="AK52" t="str">
            <v>budżet państwa, środki UE</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Gospodarki Odpadami; Ustawa o utrzymaniu czystości i porządku w gminach (Dz.U. 1996 nr 132 poz. 622)</v>
          </cell>
          <cell r="Y53" t="str">
            <v>Organizowanie sprzątania linii brzegowej w ramach akcji "sprzątanie świata" oraz w ramach innych cyklicznych akcji wraz z akcją edukacyjną.</v>
          </cell>
          <cell r="Z53" t="str">
            <v>2 razy w roku (przed sezonem turystycznym i po zakończeniu sezonu)</v>
          </cell>
          <cell r="AA53" t="str">
            <v>Brzeg morski Rzeczpospolitej Polskiej</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W holenderskich analizach kosztów i korzyści dotyczących wzrostu atrakcyjności plaż oszacowano korzyści dla 50%-owej redukcji śmieci na wybrzeżu. Holenderskie szacunki oparto o przeprowadzone badania skłonności do ponoszenia kosztów (Mourato 2003) i przyjęto założenie o skłonności do ponoszenia kosztu dla 7 mln gospodarstw domowych. Sumaryczną korzyść z redukcji odpadów na plażach w Holandii oszacowano w kwocie ok. 6 mln EUR/rok, co przy długości wybrzeża ok. 500 km oznacza wskaźnik 12 EUR/m/rok. Biorąc pod uwagę niższy odsetek gospodarstw skłonnych do ponoszenia kosztu w polskich warunkach przyjęto niższy wskaźnik: 75% x 12 = 9 EUR/m/r, kóry został skorygowany o współczynik 0,26 (stosunek PKB per capita w Polsce i Holandii w 2014r.), co dało wskaźnik 2,36 EUR/m/r. Długość wybrzeża Polski wynosi 498 km, bez linii brzegowej zalewów Wiślanego i Szczecińskiego (co umożliwia wykorzystanie szacunków holenderskich, bowiem jest zbliżona do długości wybrzeża holenderskiego, wynoszącej 523 km). Korzyść jest iloczynem: 10 295 PLN/km/r x 498 km = 5 127 109 PLN.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Właściwy wójt / burmistrz / prezydent miasta. Przewiduje się współpracę z organizacjami pozarządowymi.</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budżety samorządowe</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występowania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wyeliminowanie mikrocząstek z obrotu handlowego, współpraca międzynarodowa.</v>
          </cell>
          <cell r="S54" t="str">
            <v>C1
C8
C9</v>
          </cell>
          <cell r="T54" t="str">
            <v>studialne/badawcze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środowiska/Minister właściwy ds. gospodarki</v>
          </cell>
          <cell r="AG54" t="str">
            <v>nie</v>
          </cell>
          <cell r="AH54">
            <v>600000</v>
          </cell>
          <cell r="AI54" t="str">
            <v>W działaniu tym koszty oszacowano na podstawie danych dla podobnych działań.</v>
          </cell>
          <cell r="AJ54" t="str">
            <v>Szacunek ceny rynkowej</v>
          </cell>
          <cell r="AK54" t="str">
            <v>budżet państwa</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wdrożenia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 xml:space="preserve">Konwencja o ochronie środowiska morskiego obszaru Morza Bałtyckiego; Międzynarodowa konwencja o zapobieganiu zanieczyszczaniu morza przez statki wraz z Protokołem uzupełniającym do konwencji z 1997 r. (Dz. U. z 2005 r. Nr 202, poz. 1679)
</v>
          </cell>
          <cell r="Y55" t="str">
            <v>Kampania edukacyjna wśród użytkowników kutrów rybackich oraz koncepcja wdrożenia znakowania sieci rybackich.</v>
          </cell>
          <cell r="Z55" t="str">
            <v>Działania ciągłe</v>
          </cell>
          <cell r="AA55" t="str">
            <v>Obszary morskie Rzeczpospolitej Polskiej</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Okręgowi Inspektorzy Rybołówstwa Morskiego</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właściciele kutrów rybackich (ewentualnie ze wsparciem z budżetu państwa)
finansowanie zapewnione - PO RYBY</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31 marca 2014 r. w sprawie rocznych poziomów odzysku i recyklingu odpadów opakowaniowych pochodzących z gospodarstw domowych</v>
          </cell>
          <cell r="Y56" t="str">
            <v>Kampania edukacyjna w miejscowościach turystycznych wśród mieszkańców, turytstów i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 budżety samorządowe</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v>
          </cell>
          <cell r="Y57" t="str">
            <v>Udział w obradach na szczeblu międzynarodowym.</v>
          </cell>
          <cell r="Z57" t="str">
            <v>2017 - 2020 r.</v>
          </cell>
          <cell r="AA57" t="str">
            <v>Morze Bałtyckie</v>
          </cell>
          <cell r="AB57" t="str">
            <v>brak oceny</v>
          </cell>
          <cell r="AF57" t="str">
            <v>Minister właściwy ds. gospodarki morskiej/Minister właściwy ds. środowiska</v>
          </cell>
          <cell r="AH57">
            <v>25000</v>
          </cell>
          <cell r="AI57" t="str">
            <v>Koszty obejmować będą m.in. wyjazdy na spotkania na arenie międzynarodowej poświęcone ustanawianiu wymogów dotyczących ograniczenia hałasu podwodnego z transportu morskiego</v>
          </cell>
          <cell r="AK57" t="str">
            <v>budżet państwa</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Rejestry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Z58" t="str">
            <v>2017 - 2020 r.</v>
          </cell>
          <cell r="AA58" t="str">
            <v>Obszary morskie Rzeczpospolitej Polskiej</v>
          </cell>
          <cell r="AB58" t="str">
            <v>brak oceny</v>
          </cell>
          <cell r="AF58" t="str">
            <v>Główny Inspektor Ochrony Środowiska/Minister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J58" t="str">
            <v>Szacunek ceny rynkowej</v>
          </cell>
          <cell r="AK58" t="str">
            <v>budżet państwa</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badawcze/techniczne/prawne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2015 - 2023 r.</v>
          </cell>
          <cell r="AA59" t="str">
            <v>Obszary morskie Rzeczpospolitej Polskiej</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Główny Inspektor Ochrony Środowiska/Minister właściwy ds. środowiska</v>
          </cell>
          <cell r="AG59" t="str">
            <v>nie</v>
          </cell>
          <cell r="AH59">
            <v>400000</v>
          </cell>
          <cell r="AI59" t="str">
            <v>Szacowno koszty dla tego dziąlania w kwocie 400 000 PLN.</v>
          </cell>
          <cell r="AJ59" t="str">
            <v>Szacunek ceny rynkowej</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refreshError="1"/>
      <sheetData sheetId="2" refreshError="1"/>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t="str">
            <v>KTM29_3</v>
          </cell>
          <cell r="D5" t="str">
            <v>Rozwój portowych urządzeń do odbioru odpadów oraz pozostałości ładunkowych ze statków</v>
          </cell>
          <cell r="E5">
            <v>0</v>
          </cell>
          <cell r="F5">
            <v>2</v>
          </cell>
          <cell r="G5">
            <v>3</v>
          </cell>
          <cell r="H5">
            <v>4</v>
          </cell>
          <cell r="I5">
            <v>4</v>
          </cell>
          <cell r="J5">
            <v>13</v>
          </cell>
          <cell r="K5">
            <v>5</v>
          </cell>
          <cell r="L5">
            <v>50000000</v>
          </cell>
          <cell r="M5">
            <v>4</v>
          </cell>
          <cell r="N5">
            <v>5</v>
          </cell>
          <cell r="O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5" t="str">
            <v>Dla działania nie została przeprowadzona analiza ilościowa.</v>
          </cell>
          <cell r="Q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5"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5" t="str">
            <v>Ostatecznie, uwzględniając wyniki analizy jakościowej oraz szacowane koszty, pod względem efektywności kosztowej działanie oceniono na 5 (w 5-stopniowej skali, gdzie 1 oznacza bardzo niską, a 5 bardzo wysoką efektywność kosztową).</v>
          </cell>
          <cell r="T5">
            <v>0</v>
          </cell>
          <cell r="U5" t="str">
            <v>Dla działania nie została przeprowadzona analiza ilościowa.</v>
          </cell>
          <cell r="V5" t="str">
            <v xml:space="preserve"> </v>
          </cell>
          <cell r="W5" t="str">
            <v>Szacunkowe koszty wdrożenia działania wynoszą 50000000 PLN.
Żródło oszacowania kosztów:Szacunki własne kosztów</v>
          </cell>
          <cell r="X5" t="str">
            <v xml:space="preserve">Założenia do szacunku kosztów:
Szacunkowy koszt wprowadzenia w portach morskich urządzeń do odbioru odpadów oraz pozostałości ładunkowych ze statków.
</v>
          </cell>
          <cell r="AB5" t="str">
            <v>Ś</v>
          </cell>
        </row>
        <row r="6">
          <cell r="C6" t="str">
            <v>KTM33_4</v>
          </cell>
          <cell r="D6" t="str">
            <v>Wprowadzenie na obszarze Morza Bałtyckiego zakazu zrzutu nieoczyszczonych ścieków sanitarnych ze statków pasażerskich</v>
          </cell>
          <cell r="E6">
            <v>153911000</v>
          </cell>
          <cell r="F6">
            <v>2</v>
          </cell>
          <cell r="G6">
            <v>3</v>
          </cell>
          <cell r="H6">
            <v>4</v>
          </cell>
          <cell r="I6">
            <v>4</v>
          </cell>
          <cell r="J6">
            <v>13</v>
          </cell>
          <cell r="K6">
            <v>5</v>
          </cell>
          <cell r="L6">
            <v>70320000</v>
          </cell>
          <cell r="M6">
            <v>4</v>
          </cell>
          <cell r="N6">
            <v>5</v>
          </cell>
          <cell r="O6"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70320000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przeprowadzono analizę ilościową.
Szacunkowe korzyści z wdrożenia działania wynoszą 153911000 PLN</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70320000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V6" t="str">
            <v xml:space="preserve">Założenia do szacunku korzyści:
Wprowadzenie zakazu usuwania ścieków sanitarnych ze statków pasażerskich przyczyni się do redukcji eutrofizacji wód.
W oparciu o rocznik Statystyczny Gospodarki Wodnej w 2014 roku łączna ilość pasażerów promów i statków wycieczkowych wyniosła 587 000. Zakładając, ze średni czas dotarcia promem pomiędzy krajami nadbałtyckimi trwał 10 godzin to każdy z pasażerów wyprodukował 20 litrów ścieków. Mnożąc te dwie wartości otrzymujemy łączną ilość ścieków wyprodukowanych rocznie podczas rejsów promami – 11  740 000 litrów ścieków. Według Obwieszczenia Ministra Środowiska z dnia 8 października 2013 r. w sprawie wysokości stawek kar za przekroczenie warunków wprowadzania ścieków do wód lub do ziemi oraz za przekroczenie dopuszczalnego poziomu hałasu, na rok 2014 wynika, że jednostkowa stawka kary za przekroczenie dopuszczalnej ilości zawiesiny łatwo opadającej za 1 litr wynosi 13,11 PLN. Nie ma w obecnym stanie prawnym kar za zrzut ścieków ze statków do morza, jednakże wysokość kar ustanowionych w ww. rozporządzeniu za wprowadzanie ścieków do wód można potraktować jako substytut miernika korzyści społecznych z uniknięcia zanieczyszczenia środowiska. Obliczona kwota korzyści to 153 911 400 PLN/rok.
Wyliczono wskaźniki analizy ekonomicznej - ENPV = 2188,27 mln PLN, ERR = 77%. Obliczony stosunek zdyskontowanych korzyści do kosztów wynosi 36,10 - działanie jest efektywne.
</v>
          </cell>
          <cell r="W6" t="str">
            <v>Szacunkowe koszty wdrożenia działania wynoszą 70320000 PLN.
Żródło oszacowania kosztów:Dane z polskich portów morskich.</v>
          </cell>
          <cell r="X6" t="str">
            <v>Założenia do szacunku kosztów:
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70 mln PLN dla zapewnienia infrastruktury do odbioru ścieków ze statków pasażerskich. 
Oszacowano roczny koszt utylizacji w oczyszczalniach ścieków. 11 740 m3 pomnożono przez 7 PLN/m3. Roczny koszt utylizacji wynosi 82 000 PLN. W okresie do 2020r. łączne koszty utylizacji wyniosą ok. 320 000 PLN.</v>
          </cell>
          <cell r="AB6" t="str">
            <v>W</v>
          </cell>
        </row>
        <row r="7">
          <cell r="C7" t="str">
            <v>KTM29_4</v>
          </cell>
          <cell r="D7" t="str">
            <v>Fishing for litter - sprzątanie morza</v>
          </cell>
          <cell r="E7">
            <v>0</v>
          </cell>
          <cell r="F7">
            <v>2</v>
          </cell>
          <cell r="G7">
            <v>3</v>
          </cell>
          <cell r="H7">
            <v>4</v>
          </cell>
          <cell r="I7">
            <v>2</v>
          </cell>
          <cell r="J7">
            <v>12</v>
          </cell>
          <cell r="K7">
            <v>5</v>
          </cell>
          <cell r="L7">
            <v>372000</v>
          </cell>
          <cell r="M7">
            <v>5</v>
          </cell>
          <cell r="N7">
            <v>5</v>
          </cell>
          <cell r="O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372000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7" t="str">
            <v>Dla działania nie została przeprowadzona analiza ilościowa.</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7" t="str">
            <v>Szacunkowe koszty wdrożenia działania wynoszą 372000 PLN. 
Zgodnie z założoną metodyką, odnosząc tę wartość do przyjętej 5-stopniowej skali oceny, gdzie 1 oznacza bardzo wysoki, a 5 bardzo niski koszt wdrożenia, działanie otrzymało wynikową ocenę 5.</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nie została przeprowadzona analiza ilościowa.</v>
          </cell>
          <cell r="V7" t="str">
            <v xml:space="preserve"> </v>
          </cell>
          <cell r="W7" t="str">
            <v>Szacunkowe koszty wdrożenia działania wynoszą 372000 PLN.
Żródło oszacowania kosztów:Szacunki własne oraz dane statystyczne</v>
          </cell>
          <cell r="X7" t="str">
            <v>Założenia do szacunku kosztów:
Przy założeniu, że 100 kutrów należy zaopatrzyć w "big bag" w cenie 30 PLN/szt. otrzymujemy koszt 3 000 PLN. Każdy z kutrów jest w stanie rocznie wyprodukować 3 Mg odpadów (100 x 3), czyli 3 000 ton. Utylizacja 1 tony odpadów szacunkowo kosztować może 300 PLN (3 000 ton x 300 PLN). Koszt utylizacji tych odpadów łącznie wynosić będzie 90 000 PLN. Podsumowując, zakup "big bag" oraz utylizacja wszystkich odpadów oscylować będzie w kwocie 93 000 PLN rocznie, czyli do 2020 r. 372 000 PLN.</v>
          </cell>
          <cell r="AB7" t="str">
            <v>Ś</v>
          </cell>
        </row>
        <row r="8">
          <cell r="C8" t="str">
            <v>KTM2_4</v>
          </cell>
          <cell r="D8" t="str">
            <v>Przeciwdziałanie powierzchniowej erozji wodnej na styku pól i wód śródlądowych</v>
          </cell>
          <cell r="E8">
            <v>145856000</v>
          </cell>
          <cell r="F8">
            <v>2</v>
          </cell>
          <cell r="G8">
            <v>3</v>
          </cell>
          <cell r="H8">
            <v>4</v>
          </cell>
          <cell r="I8">
            <v>1</v>
          </cell>
          <cell r="J8">
            <v>11.5</v>
          </cell>
          <cell r="K8">
            <v>5</v>
          </cell>
          <cell r="L8">
            <v>53500000</v>
          </cell>
          <cell r="M8">
            <v>4</v>
          </cell>
          <cell r="N8">
            <v>5</v>
          </cell>
          <cell r="O8" t="str">
            <v>Dla działania przeprowadzono analizę ilościową.
Szacunkowe korzyści z wdrożenia działania wynoszą 145856000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53500000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8" t="str">
            <v>Dla działania przeprowadzono analizę ilościową.
Szacunkowe korzyści z wdrożenia działania wynoszą 145856000 PLN</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8" t="str">
            <v>Szacunkowe koszty wdrożenia działania wynoszą 53500000 PLN. 
Zgodnie z założoną metodyką, odnosząc tę wartość do przyjętej 5-stopniowej skali oceny, gdzie 1 oznacza bardzo wysoki, a 5 bardzo niski koszt wdrożenia, działanie otrzymało wynikową ocenę 4.</v>
          </cell>
          <cell r="S8" t="str">
            <v>Ostatecznie, uwzględniając wyniki analizy jakościowej oraz szacowane koszty, pod względem efektywności kosztowej działanie oceniono na 5 (w 5-stopniowej skali, gdzie 1 oznacza bardzo niską, a 5 bardzo wysoką efektywność kosztową).</v>
          </cell>
          <cell r="T8" t="str">
            <v>musi wypaść</v>
          </cell>
          <cell r="U8" t="str">
            <v xml:space="preserve">Dla działania przeprowadzono analizę ilościową.
Szacunkowe korzyści z wdrożenia działania wynoszą 145856000 PLN
Żródło oszacowania korzyści:
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cell r="V8" t="str">
            <v>Założenia do szacunku korzyści:
Tworzenie trwałych stref buforowych, przyczyni się do zmniejszenia ilości substancji biogennych pochodzących ze spływu powierzchniowego. Pośrednio korzyścią są mniejsze koszty utrzymania rzek i cieków przez Regionalne Zarządy Gospodarki Wodnej i Zarządy Melioracji i Urządzeń Wodnych - wielkość uzależniona od powierzchni obszarów.
Wyliczono wskaźniki analizy ekonomicznej - ENPV = 1933 mln PLN, ERR = 102%. Obliczony stosunek zdyskontowanych korzyści do kosztów wynosi 7,07  - działanie jest efektywne.</v>
          </cell>
          <cell r="W8" t="str">
            <v>Szacunkowe koszty wdrożenia działania wynoszą 53500000 PLN.
Żródło oszacowania kosztów:Brak</v>
          </cell>
          <cell r="X8" t="str">
            <v xml:space="preserve">Założenia do szacunku kosztów:
KOSZTY
Szacunkowe koszty wdrożenia działania wynoszą 53 500 000 PLN.
Podstawowe założenia:
Zakłada się, że zmiana sposobu użytkowania gruntów z ornego na łąkowe pociągnie za sobą przeciętnie stratę dochodów gospodarstw rolnych o 500 zł/ha. Przy zmianie dotyczącej 35 000 ha rocznie oznacza to straty w wysokości 17,5 mln zł rocznie, czyli 52,5 mln zł w okresie 2018-2020. 
Szacuje się, że koszt opracowania programu to około 1000000 zł. 
W kosztach nie uwzględniono innych działań promocyjnych, ponieważ koszty te zostaną pokryte ze środków na bieżące funkcjonowanie systemu doradztwa rolniczego.
</v>
          </cell>
          <cell r="Y8">
            <v>0</v>
          </cell>
          <cell r="Z8">
            <v>213281.89</v>
          </cell>
          <cell r="AA8">
            <v>4.17</v>
          </cell>
          <cell r="AB8" t="str">
            <v>W</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cell r="V9" t="str">
            <v xml:space="preserve"> </v>
          </cell>
          <cell r="W9" t="str">
            <v>Szacunkowe koszty wdrożenia działania wynoszą 21381000 PLN.
Żródło oszacowania kosztów:www.stat.gov.pl "Charakterystyka gospodarstw rolnych w 2013 r."</v>
          </cell>
          <cell r="X9" t="str">
            <v>Założenia do szacunku kosztów:
Założono szkolenie dla rolników z każdego z województw z zakresu "Rozwijania i promowania Kodeksu Dobrej Praktyki Rolniczej" oraz rolnictwa ekologicznego ze szczególnym uwzględnieniem szkodliwości nawozów mineralnych; (według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B9" t="str">
            <v>Ś</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1200000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1200000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1200000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cell r="V10" t="str">
            <v xml:space="preserve"> </v>
          </cell>
          <cell r="W10" t="str">
            <v xml:space="preserve">Szacunkowe koszty wdrożenia działania wynoszą 1200000 PLN.
 </v>
          </cell>
          <cell r="X10" t="str">
            <v>Założenia do szacunku kosztów:
Przewidziano koszt 300 000 PLN/rok dla programu monitoringu z udziałem obserwatorów, a także kamer, na małych łodziach prowadzących połowy sieciami stawnymi, głównie na potrzeby monitoringu przyłowu. Dotyczyć to będzie ok. 20 jednostek rybackich gdzie realizowany będzie monitoring przyłowu w ramach Narodowy Program Zbioru Danych Rybackich (NPZDR), oraz ok. 13 pracowników MIR-PIB (naukowych i technicznych) prowadzących monitoring. Zastosowanie kamer powinno być prowadzone uzupełniająco do monitoringu z udziałem obserwatorów, albo w ramach NPZDR, albo poza tym programem. Zakłada się ewentualne wprowadzanie modyfikacji w programie, w zależności od zapotrzebowania.
Koszty całkowite działania wyniosą ok. 300 000 zł rocznie, czyli 1,2 mln zł w okresie 4 lat.</v>
          </cell>
          <cell r="AB10" t="str">
            <v>Ś</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V11" t="str">
            <v>Założenia do szacunku korzyści:
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W11" t="str">
            <v>Szacunkowe koszty wdrożenia działania wynoszą 10000 PLN.
Żródło oszacowania kosztów:Portal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X11" t="str">
            <v xml:space="preserve">Założenia do szacunku kosztów:
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USD. 
Na potrzeby KPOWM przyjęto udostępnianie gazu z cystern, którego koszt zostanie poniesiony przez armatora. Nie wiąże się to z nakładami inwestycyjnymi w portach,  ten sposób bunkrowania wymaga jednak znacznego nakładu czasu oraz miejsca na nabrzeżu. Przyjęto koszt 10 000 PLN na promocje i rozwój, np. poprzez udział w konferencjach. </v>
          </cell>
          <cell r="Y11">
            <v>0</v>
          </cell>
          <cell r="Z11">
            <v>832.13</v>
          </cell>
          <cell r="AA11">
            <v>45.8</v>
          </cell>
          <cell r="AB11" t="str">
            <v>W</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cell r="V12" t="str">
            <v xml:space="preserve"> </v>
          </cell>
          <cell r="W12" t="str">
            <v xml:space="preserve">Szacunkowe koszty wdrożenia działania wynoszą 170000 PLN.
 </v>
          </cell>
          <cell r="X12" t="str">
            <v>Założenia do szacunku kosztów:
Działanie przeprowadzone w ramach bieżącej działalności urzędów.
Przyjęto koszty zatrudnienia dodatkowych inspektorów kontroli na poziomie 170 tys. PLN rocznie (2 etaty); działność statutowa w ramach instytucji kontrolujących.</v>
          </cell>
          <cell r="AB12" t="str">
            <v>Ś</v>
          </cell>
        </row>
        <row r="13">
          <cell r="C13" t="str">
            <v>KTM31_4</v>
          </cell>
          <cell r="D13" t="str">
            <v>Przygotowanie planu zagospodarowania odpadów z rozlewów olejowych powstałych na skutek wypadków morskich</v>
          </cell>
          <cell r="E13">
            <v>0</v>
          </cell>
          <cell r="F13">
            <v>2</v>
          </cell>
          <cell r="G13">
            <v>1</v>
          </cell>
          <cell r="H13">
            <v>4</v>
          </cell>
          <cell r="I13">
            <v>1</v>
          </cell>
          <cell r="J13">
            <v>9.5</v>
          </cell>
          <cell r="K13">
            <v>4</v>
          </cell>
          <cell r="L13">
            <v>300000</v>
          </cell>
          <cell r="M13">
            <v>5</v>
          </cell>
          <cell r="N13">
            <v>5</v>
          </cell>
          <cell r="O13"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3" t="str">
            <v>Dla działania nie została przeprowadzona analiza ilościowa.</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13" t="str">
            <v>Ostatecznie, uwzględniając wyniki analizy jakościowej oraz szacowane koszty, pod względem efektywności kosztowej działanie oceniono na 5 (w 5-stopniowej skali, gdzie 1 oznacza bardzo niską, a 5 bardzo wysoką efektywność kosztową).</v>
          </cell>
          <cell r="T13">
            <v>0</v>
          </cell>
          <cell r="U13" t="str">
            <v>Dla działania nie została przeprowadzona analiza ilościowa.</v>
          </cell>
          <cell r="V13" t="str">
            <v xml:space="preserve"> </v>
          </cell>
          <cell r="W13" t="str">
            <v xml:space="preserve">Szacunkowe koszty wdrożenia działania wynoszą 300000 PLN.
 </v>
          </cell>
          <cell r="X13" t="str">
            <v>Założenia do szacunku kosztów:
Do obliczeń przyjęto koszt opracowania planu i przeprowadzenia szkoleń w wysokości 300 000 PLN.</v>
          </cell>
          <cell r="AB13" t="str">
            <v>N</v>
          </cell>
        </row>
        <row r="14">
          <cell r="C14" t="str">
            <v>KTM1_1</v>
          </cell>
          <cell r="D14" t="str">
            <v>Zwiększenie wymagań w zakresie usuwania fosforu w ściekach odprowadzanych z oczyszczalni</v>
          </cell>
          <cell r="E14">
            <v>1229800000</v>
          </cell>
          <cell r="F14">
            <v>4</v>
          </cell>
          <cell r="G14">
            <v>3</v>
          </cell>
          <cell r="H14">
            <v>4</v>
          </cell>
          <cell r="I14">
            <v>3</v>
          </cell>
          <cell r="J14">
            <v>16.5</v>
          </cell>
          <cell r="K14">
            <v>5</v>
          </cell>
          <cell r="L14">
            <v>105751000</v>
          </cell>
          <cell r="M14">
            <v>3</v>
          </cell>
          <cell r="N14">
            <v>4</v>
          </cell>
          <cell r="O14" t="str">
            <v>Dla działania przeprowadzono analizę ilościową.
Szacunkowe korzyści z wdrożenia działania wynoszą 1229800000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105751000 PLN. 
Zgodnie z założoną metodyką, odnosząc tę wartość do przyjętej 5-stopniowej skali oceny, gdzie 1 oznacza bardzo wysoki, a 5 bardzo niski koszt wdrożenia, działanie otrzymało wynikową ocenę 3.
Ostatecznie, uwzględniając wyniki analizy jakościowej oraz szacowane koszty, pod względem efektywności kosztowej działanie oceniono na 4 (w 5-stopniowej skali, gdzie 1 oznacza bardzo niską, a 5 bardzo wysoką efektywność kosztową).</v>
          </cell>
          <cell r="P14" t="str">
            <v>Dla działania przeprowadzono analizę ilościową.
Szacunkowe korzyści z wdrożenia działania wynoszą 1229800000 PLN</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14" t="str">
            <v>Szacunkowe koszty wdrożenia działania wynoszą 105751000 PLN. 
Zgodnie z założoną metodyką, odnosząc tę wartość do przyjętej 5-stopniowej skali oceny, gdzie 1 oznacza bardzo wysoki, a 5 bardzo niski koszt wdrożenia, działanie otrzymało wynikową ocenę 3.</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przeprowadzono analizę ilościową.
Szacunkowe korzyści z wdrożenia działania wynoszą 1229800000 PLN
Żródło oszacowania korzyści:
Costs and benefits from nutrient reductions to the Baltic Sea,
SWEDISH ENVIRONMENTAL PROTECTION AGENCY,
December 2008</v>
          </cell>
          <cell r="V14" t="str">
            <v>Założenia do szacunku korzyści:
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1300 ton/rok, a zatem korzyść wynikająca z przemnożenia 1300 ton x 946 PLN/kg = 1 229 800 000 PLN/rok.
Wyliczono wskaźniki analizy ekonomicznej - ENPV = 13583 mln PLN, ERR = b/d. Obliczony stosunek zdyskontowanych korzyści do kosztów wynosi 30,72  - działanie jest efektywne.</v>
          </cell>
          <cell r="W14" t="str">
            <v xml:space="preserve">Szacunkowe koszty wdrożenia działania wynoszą 105751000 PLN.
 </v>
          </cell>
          <cell r="X14" t="str">
            <v xml:space="preserve">Założenia do szacunku kosztów:
Szacunkowe koszty wdrożenia działania będą następujące:
- koszty promocji: 1 000 PLN
- koszty inwestycyjne: 25 000 000 PLN x 1,23 = 30 750 000 PLN
- koszty eksploatacyjne: 19 zł/ kg usuniętego P, tj. 19 * 1300 000 = 25 000 000 PLN/rok, tj. 75 000 000 PLN w latach 2018-2020
Łącznie: 30 750 000 PLN + 75 000 000 PLN + 1000 PLN = 105 750 000 PLN w latach 2018-2020
Założenia do szacunku kosztów:
Średni koszt doposażenia małej oczyszczalni w instalację PIX = 25 000 PLN + 23% VAT. Stąd dopsoażenie około 1000 oczyszczalni w instalacje PIX: 
1000 x 25000 PLN x 1,23 = 30 750 000 PLN (źródło - dane producenta instalacji)
Koszty eksploatacyjne (dodatkowe zużycie chemikaliów i zagospodarowanie osadów): około 19 zł/ kg usuniętego P (źródło - badania francuskie Paul E et.al. Excess sludge production and costs, Environmental Tefchnology, Dec., 2001).
</v>
          </cell>
          <cell r="AB14" t="str">
            <v>Ś</v>
          </cell>
        </row>
        <row r="15">
          <cell r="C15" t="str">
            <v>KTM31_5</v>
          </cell>
          <cell r="D15" t="str">
            <v xml:space="preserve">Przygotowanie i wdrożenie planu zwalczania zanieczyszczeń ropopochodnych na brzegu morskim </v>
          </cell>
          <cell r="E15">
            <v>0</v>
          </cell>
          <cell r="F15">
            <v>2</v>
          </cell>
          <cell r="G15">
            <v>3</v>
          </cell>
          <cell r="H15">
            <v>2</v>
          </cell>
          <cell r="I15">
            <v>2</v>
          </cell>
          <cell r="J15">
            <v>10</v>
          </cell>
          <cell r="K15">
            <v>4</v>
          </cell>
          <cell r="L15">
            <v>21900000</v>
          </cell>
          <cell r="M15">
            <v>4</v>
          </cell>
          <cell r="N15">
            <v>4</v>
          </cell>
          <cell r="O1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21900000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5" t="str">
            <v>Dla działania nie została przeprowadzona analiza ilościowa.</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5" t="str">
            <v>Szacunkowe koszty wdrożenia działania wynoszą 21900000 PLN. 
Zgodnie z założoną metodyką, odnosząc tę wartość do przyjętej 5-stopniowej skali oceny, gdzie 1 oznacza bardzo wysoki, a 5 bardzo niski koszt wdrożenia, działanie otrzymało wynikową ocenę 4.</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cell r="V15" t="str">
            <v xml:space="preserve"> </v>
          </cell>
          <cell r="W15" t="str">
            <v xml:space="preserve">Szacunkowe koszty wdrożenia działania wynoszą 21900000 PLN.
 </v>
          </cell>
          <cell r="X15" t="str">
            <v>Założenia do szacunku kosztów:
Szacunkowy koszt działania to ok. 21 900 000 PLN, w tym zakup sprzętu do zwalczania zanieczyszczeń na brzegu morskim, organizacji zaplecza technicznego i środków ochrony osobistej – 19 800 000 PLN, organizacja 5 baz sprzętowych: Elbląg, Gdynia, Słupsk, Kołobrzeg, Świnoujście 500 000 PLN, opracowanie dokumentu planistycznego – 400 000 PLN, szkolenie specjalistyczne zespołów ratowniczych – 400 000 PLN, koszt utrzymania systemu w latach 2017–2020 – 800 000 PLN.</v>
          </cell>
          <cell r="AB15" t="str">
            <v>Ś</v>
          </cell>
        </row>
        <row r="16">
          <cell r="C16" t="str">
            <v>KTM1_6</v>
          </cell>
          <cell r="D16" t="str">
            <v>Kampania edukacyjno-informacyjna na rzecz racjonalnej gospodarki wodami opadowymi</v>
          </cell>
          <cell r="E16" t="str">
            <v>ND</v>
          </cell>
          <cell r="F16">
            <v>1</v>
          </cell>
          <cell r="G16">
            <v>3</v>
          </cell>
          <cell r="H16">
            <v>4</v>
          </cell>
          <cell r="I16">
            <v>1</v>
          </cell>
          <cell r="J16">
            <v>9.5</v>
          </cell>
          <cell r="K16">
            <v>4</v>
          </cell>
          <cell r="L16">
            <v>10000000</v>
          </cell>
          <cell r="M16">
            <v>4</v>
          </cell>
          <cell r="N16">
            <v>4</v>
          </cell>
          <cell r="O16"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6" t="str">
            <v>Korzyścią będzie zwiększenie w przyszłości efektywności redukcji substancji biogennych i niebezpiecznych (pośrednio) pochodzących z wód opadowych. Nie można obiektywnie oszacować wartości korzyści.</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6"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cell r="V16" t="str">
            <v>Założenia do szacunku korzyści:
Korzyścią będzie zwiększenie w przyszłości efektywności redukcji substancji biogennych i niebezpiecznych (pośrednio) pochodzących z wód opadowych. Nie można obiektywnie oszacować wartości korzyści.</v>
          </cell>
          <cell r="W16" t="str">
            <v>Szacunkowe koszty wdrożenia działania wynoszą 10000000 PLN.
Żródło oszacowania kosztów:Eksperckie</v>
          </cell>
          <cell r="X16" t="str">
            <v>Założenia do szacunku kosztów:
Założono koszt działania na poziomie 10 mln PLN. Stanowi on koszt przygotowania kampanii, jej przeprowadzenie oraz koszt opracowania materiałów szkoleniowych i przeprowadzenie serii szkoleń.</v>
          </cell>
          <cell r="AB16" t="str">
            <v>Ś</v>
          </cell>
        </row>
        <row r="17">
          <cell r="C17" t="str">
            <v>KTM14_3</v>
          </cell>
          <cell r="D17" t="str">
            <v xml:space="preserve">Promowanie Polskiego Kodeksu Odpowiedzialnego Rybołówstwa
</v>
          </cell>
          <cell r="E17">
            <v>0</v>
          </cell>
          <cell r="F17">
            <v>1</v>
          </cell>
          <cell r="G17">
            <v>2</v>
          </cell>
          <cell r="H17">
            <v>4</v>
          </cell>
          <cell r="I17">
            <v>1</v>
          </cell>
          <cell r="J17">
            <v>8.5</v>
          </cell>
          <cell r="K17">
            <v>3</v>
          </cell>
          <cell r="L17">
            <v>95000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95000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7" t="str">
            <v>Szacunkowe koszty wdrożenia działania wynoszą 95000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cell r="V17" t="str">
            <v xml:space="preserve"> </v>
          </cell>
          <cell r="W17" t="str">
            <v xml:space="preserve">Szacunkowe koszty wdrożenia działania wynoszą 95000 PLN.
Żródło oszacowania kosztów:Dane z województwa pomorskiego, warmińsko-mazurskiego i zachodnio-pomorskiego; dokument pn.: "Gospodarka morska w 2013 r."  opracowany przez Główny Urząd Statystyczny; oferty agencji reklamowych, cennik TVP </v>
          </cell>
          <cell r="X17" t="str">
            <v>Założenia do szacunku kosztów:
Przyjęto założenie, że promocja Kodeksu będzie obejmować następujące działania: 
1) jednorazowy wydruk i dystrybucję ulotki A4 (zadruk 4/4, 130g, kreda, połysk w ilości 800 szt. za cenę jednostkową 0,25 PLN netto + koszty dystrybucji 15 PLN/szt. + koszt projektu ulotki 1 tys. zł)  zawierającej treść Kodeksu wraz z wytłumaczeniem ważności zobowiązań zawartych w Kodeksie dla właścicieli 139 kutrów i 639 łodzi rybackich = 778 rybaków, 
2) projekt i realizację (5 tys. zł) oraz emisję spotu na antenie telewizji lokalnej TVP3 Szczecin i TVP3 Gdańsk (przez 1 rok, 1 raz w tygodniu, czyli łącznie 48 emisji w województwie zachodniopomorskim i 48 emisji w województwie pomorskim; koszt emisji 800 zł).</v>
          </cell>
          <cell r="AB17" t="str">
            <v>N</v>
          </cell>
        </row>
        <row r="18">
          <cell r="C18" t="str">
            <v>KTM33_2</v>
          </cell>
          <cell r="D18" t="str">
            <v>Rozwój infrastruktury portowej służącej dostarczaniu energii elektrycznej z nabrzeża na statki</v>
          </cell>
          <cell r="E18">
            <v>0</v>
          </cell>
          <cell r="F18">
            <v>1</v>
          </cell>
          <cell r="G18">
            <v>3</v>
          </cell>
          <cell r="H18">
            <v>2</v>
          </cell>
          <cell r="I18">
            <v>3</v>
          </cell>
          <cell r="J18">
            <v>8.5</v>
          </cell>
          <cell r="K18">
            <v>3</v>
          </cell>
          <cell r="L18">
            <v>3000000</v>
          </cell>
          <cell r="M18">
            <v>5</v>
          </cell>
          <cell r="N18">
            <v>4</v>
          </cell>
          <cell r="O1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3000000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8" t="str">
            <v>Dla działania nie została przeprowadzona analiza ilościowa.</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8" t="str">
            <v>Szacunkowe koszty wdrożenia działania wynoszą 3000000 PLN. 
Zgodnie z założoną metodyką, odnosząc tę wartość do przyjętej 5-stopniowej skali oceny, gdzie 1 oznacza bardzo wysoki, a 5 bardzo niski koszt wdrożenia, działanie otrzymało wynikową ocenę 5.</v>
          </cell>
          <cell r="S18" t="str">
            <v>Ostatecznie, uwzględniając wyniki analizy jakościowej oraz szacowane koszty, pod względem efektywności kosztowej działanie oceniono na 4 (w 5-stopniowej skali, gdzie 1 oznacza bardzo niską, a 5 bardzo wysoką efektywność kosztową).</v>
          </cell>
          <cell r="T18">
            <v>0</v>
          </cell>
          <cell r="U18" t="str">
            <v>Dla działania nie została przeprowadzona analiza ilościowa.</v>
          </cell>
          <cell r="V18" t="str">
            <v xml:space="preserve"> </v>
          </cell>
          <cell r="W18" t="str">
            <v>Szacunkowe koszty wdrożenia działania wynoszą 3000000 PLN.
Żródło oszacowania kosztów:Ankiety przeprowadzone wśród polskich mortów morskich.</v>
          </cell>
          <cell r="X18" t="str">
            <v>Założenia do szacunku kosztów:
Do oszacowania kosztów wdrożenia tej infrastruktury uwzględniono polskie porty znajdujące się u wybrzeża Morza Bałtyckiego. Wśród przeważającej większości portów można się spotkać z „szafkami” pozwalającymi zasilać jednostki pływające na nabrzeżach portowych. Jednakże określono szacunkowy, uśredniony koszt dla tego typu działania – ok. 800 000 PLN w jednym porcie. Przy założeniu, że największe porty miałoby zostać wyposażonych w infrastrukturę do zasilania statków energią elektryczną, łączny koszt tego działania wyniósłby ok. 3 000 000 PLN.</v>
          </cell>
          <cell r="AB18" t="str">
            <v>W</v>
          </cell>
        </row>
        <row r="19">
          <cell r="C19" t="str">
            <v>KTM20_4</v>
          </cell>
          <cell r="D19"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E19">
            <v>0</v>
          </cell>
          <cell r="F19">
            <v>1</v>
          </cell>
          <cell r="G19">
            <v>2</v>
          </cell>
          <cell r="H19">
            <v>4</v>
          </cell>
          <cell r="I19">
            <v>1</v>
          </cell>
          <cell r="J19">
            <v>8.5</v>
          </cell>
          <cell r="K19">
            <v>3</v>
          </cell>
          <cell r="L19">
            <v>1150000</v>
          </cell>
          <cell r="M19">
            <v>5</v>
          </cell>
          <cell r="N19">
            <v>4</v>
          </cell>
          <cell r="O1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1150000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9" t="str">
            <v>Dla działania nie została przeprowadzona analiza ilościowa.</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9" t="str">
            <v>Szacunkowe koszty wdrożenia działania wynoszą 1150000 PLN. 
Zgodnie z założoną metodyką, odnosząc tę wartość do przyjętej 5-stopniowej skali oceny, gdzie 1 oznacza bardzo wysoki, a 5 bardzo niski koszt wdrożenia, działanie otrzymało wynikową ocenę 5.</v>
          </cell>
          <cell r="S19" t="str">
            <v>Ostatecznie, uwzględniając wyniki analizy jakościowej oraz szacowane koszty, pod względem efektywności kosztowej działanie oceniono na 4 (w 5-stopniowej skali, gdzie 1 oznacza bardzo niską, a 5 bardzo wysoką efektywność kosztową).</v>
          </cell>
          <cell r="T19">
            <v>0</v>
          </cell>
          <cell r="U19" t="str">
            <v>Dla działania nie została przeprowadzona analiza ilościowa.</v>
          </cell>
          <cell r="V19" t="str">
            <v xml:space="preserve"> </v>
          </cell>
          <cell r="W19" t="str">
            <v xml:space="preserve">Szacunkowe koszty wdrożenia działania wynoszą 1150000 PLN.
 </v>
          </cell>
          <cell r="X19" t="str">
            <v xml:space="preserve">Założenia do szacunku kosztów:
Koszt zakupu urządzeń ograniczających przypadkowy połów takich jak urządzenia odstraszające walenie – pingery:  
50 000 PLN brutto. 
Koszt testowania alternatywnych narzędzi połowowych: 
1,1 mln PLN brutto 
Koszt ustanowienia ograniczeń dla stosowania określonych narzędzi połowowych w planie zagospodarowania przestrzennego obszarów morskich nieznany, zależny od wprowadzonych ograniczeń stosowania narzędzi połowowych. </v>
          </cell>
          <cell r="Y19" t="e">
            <v>#N/A</v>
          </cell>
          <cell r="Z19" t="str">
            <v>b/d</v>
          </cell>
          <cell r="AA19" t="e">
            <v>#N/A</v>
          </cell>
          <cell r="AB19" t="str">
            <v>W</v>
          </cell>
        </row>
        <row r="20">
          <cell r="C20" t="str">
            <v xml:space="preserve"> KTM34_3</v>
          </cell>
          <cell r="D20" t="str">
            <v>Edukacja akwarystów w zakresie zagrożeń związanych z uwalnianiem okazów obcych gatunków inwazyjnych do środowiska naturalnego</v>
          </cell>
          <cell r="E20">
            <v>0</v>
          </cell>
          <cell r="F20">
            <v>1</v>
          </cell>
          <cell r="G20">
            <v>1</v>
          </cell>
          <cell r="H20">
            <v>4</v>
          </cell>
          <cell r="I20">
            <v>2</v>
          </cell>
          <cell r="J20">
            <v>8</v>
          </cell>
          <cell r="K20">
            <v>3</v>
          </cell>
          <cell r="L20">
            <v>10900</v>
          </cell>
          <cell r="M20">
            <v>5</v>
          </cell>
          <cell r="N20">
            <v>4</v>
          </cell>
          <cell r="O2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10900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20" t="str">
            <v>Dla działania nie została przeprowadzona analiza ilościowa.</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0" t="str">
            <v>Szacunkowe koszty wdrożenia działania wynoszą 10900 PLN. 
Zgodnie z założoną metodyką, odnosząc tę wartość do przyjętej 5-stopniowej skali oceny, gdzie 1 oznacza bardzo wysoki, a 5 bardzo niski koszt wdrożenia, działanie otrzymało wynikową ocenę 5.</v>
          </cell>
          <cell r="S20" t="str">
            <v>Ostatecznie, uwzględniając wyniki analizy jakościowej oraz szacowane koszty, pod względem efektywności kosztowej działanie oceniono na 4 (w 5-stopniowej skali, gdzie 1 oznacza bardzo niską, a 5 bardzo wysoką efektywność kosztową).</v>
          </cell>
          <cell r="T20">
            <v>0</v>
          </cell>
          <cell r="U20" t="str">
            <v>Dla działania nie została przeprowadzona analiza ilościowa.</v>
          </cell>
          <cell r="V20" t="str">
            <v xml:space="preserve"> </v>
          </cell>
          <cell r="W20" t="str">
            <v xml:space="preserve">Szacunkowe koszty wdrożenia działania wynoszą 10900 PLN.
 </v>
          </cell>
          <cell r="X20" t="str">
            <v>Założenia do szacunku kosztów:
Zaplanowano zaopatrzenie 127 sklepów zoologicznych wiodących marek w plakaty i ulotki informacyjne oraz udostępnienie na stronach internetowych niniejszych sklepów krótkiego spotu informacyjnego. Założono: zakup 150 plakatów w cenie 400 PLN, koszt projektu plakatu 1000 zł, druk 150 000 ulotek w cenie 3 500 PLN, koszt projektu ulotek 1000 zł oraz nakręcenie krótkiego spotu informacyjnego, którego koszt oszacowano na 5 000 PLN. Podsumowując - na koszty dotarcia do małej grupy akwarystów składają się plakaty i ulotki umieszczone w sklepach zoologicznych oraz krótki spot informacyjny udostępniany na stronach internetowych sklepów zoologicznych.</v>
          </cell>
          <cell r="Y20" t="e">
            <v>#N/A</v>
          </cell>
          <cell r="Z20" t="str">
            <v>b/d</v>
          </cell>
          <cell r="AA20" t="e">
            <v>#N/A</v>
          </cell>
          <cell r="AB20" t="str">
            <v>Ś</v>
          </cell>
        </row>
        <row r="21">
          <cell r="C21" t="str">
            <v>KTM2_1</v>
          </cell>
          <cell r="D21" t="str">
            <v>Wprowadzenie limitu dawki fosforu wprowadzanej do gleb z nawozami naturalnymi</v>
          </cell>
          <cell r="E21">
            <v>374122000</v>
          </cell>
          <cell r="F21">
            <v>2</v>
          </cell>
          <cell r="G21">
            <v>3</v>
          </cell>
          <cell r="H21">
            <v>4</v>
          </cell>
          <cell r="I21">
            <v>2</v>
          </cell>
          <cell r="J21">
            <v>12</v>
          </cell>
          <cell r="K21">
            <v>5</v>
          </cell>
          <cell r="L21">
            <v>338688000</v>
          </cell>
          <cell r="M21">
            <v>1</v>
          </cell>
          <cell r="N21">
            <v>3</v>
          </cell>
          <cell r="O21" t="str">
            <v>Dla działania przeprowadzono analizę ilościową.
Szacunkowe korzyści z wdrożenia działania wynoszą 374122000 PLN. Wyniki analizy: ENPV= 0 mln PLN, ERR= 679731,85%, B/C= 1,1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338688000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1" t="str">
            <v>Dla działania przeprowadzono analizę ilościową.
Szacunkowe korzyści z wdrożenia działania wynoszą 374122000 PLN. Wyniki analizy: ENPV= 0 mln PLN, ERR= 679731,85%, B/C= 1,1</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1" t="str">
            <v>Szacunkowe koszty wdrożenia działania wynoszą 338688000 PLN. 
Zgodnie z założoną metodyką, odnosząc tę wartość do przyjętej 5-stopniowej skali oceny, gdzie 1 oznacza bardzo wysoki, a 5 bardzo niski koszt wdrożenia, działanie otrzymało wynikową ocenę 1.</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przeprowadzono analizę ilościową.
Szacunkowe korzyści z wdrożenia działania wynoszą 374122000 PLN
Żródło oszacowania korzyści:
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V21" t="str">
            <v>Założenia do szacunku korzyści:
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W21" t="str">
            <v>Szacunkowe koszty wdrożenia działania wynoszą 338688000 PLN.
Żródło oszacowania kosztów:Założenia przyjęte w  opisie działania oraz na bazie Rocznika Statystycznego Rolnictwa 2014.</v>
          </cell>
          <cell r="X21" t="str">
            <v>Założenia do szacunku kosztów:
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Y21">
            <v>0</v>
          </cell>
          <cell r="Z21">
            <v>679731.85</v>
          </cell>
          <cell r="AA21">
            <v>1.1000000000000001</v>
          </cell>
          <cell r="AB21" t="str">
            <v>W</v>
          </cell>
        </row>
        <row r="22">
          <cell r="C22" t="str">
            <v>KTM31_6</v>
          </cell>
          <cell r="D22" t="str">
            <v>Zwiększanie skuteczności zwalczania zanieczyszczeń na morzu</v>
          </cell>
          <cell r="E22">
            <v>0</v>
          </cell>
          <cell r="F22">
            <v>2</v>
          </cell>
          <cell r="G22">
            <v>2</v>
          </cell>
          <cell r="H22">
            <v>4</v>
          </cell>
          <cell r="I22">
            <v>4</v>
          </cell>
          <cell r="J22">
            <v>12</v>
          </cell>
          <cell r="K22">
            <v>5</v>
          </cell>
          <cell r="L22">
            <v>293140000</v>
          </cell>
          <cell r="M22">
            <v>1</v>
          </cell>
          <cell r="N22">
            <v>3</v>
          </cell>
          <cell r="O2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293140000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2" t="str">
            <v>Dla działania nie została przeprowadzona analiza ilościowa.</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2" t="str">
            <v>Szacunkowe koszty wdrożenia działania wynoszą 293140000 PLN. 
Zgodnie z założoną metodyką, odnosząc tę wartość do przyjętej 5-stopniowej skali oceny, gdzie 1 oznacza bardzo wysoki, a 5 bardzo niski koszt wdrożenia, działanie otrzymało wynikową ocenę 1.</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nie została przeprowadzona analiza ilościowa.</v>
          </cell>
          <cell r="V22" t="str">
            <v xml:space="preserve"> </v>
          </cell>
          <cell r="W22" t="str">
            <v xml:space="preserve">Szacunkowe koszty wdrożenia działania wynoszą 293140000 PLN.
Żródło oszacowania kosztów:Informacje na temat nowo wybudowanych statków w Niemczech oraz Szwecji potwierdzają, ze na budowę nowego, wielozadaniowego statku trzeba dysponować budżetem 50 – 60 mln EUR. W roku 2013-2014 Morska Służba Poszukiwania i Ratownictwa w ramach postępowania przetargowego przeprowadziła tzw. Dialog techniczny, w którym uczestniczyły instytucje zdolne do zaprojektowania i wybudowania statku, m.in. Nauta, Damen i Rolls-Royce. Podczas spotkań potencjalni wykonawcy potwierdzili kwotę 50 – 60 mln EUR. Ponadto potwierdzono koszt w Finnish Environment Institute, na podstawie kosztu budowy podobnego statku wielozadaniowego Yag Louhi.
</v>
          </cell>
          <cell r="X22" t="str">
            <v xml:space="preserve">Założenia do szacunku kosztów:
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280.000.000 PLN
Poz. 2 – 2.500.000 EUR (kurs 4,38)
Poz. 3 – 500.000 EUR (kurs 4,38)
Łączny koszt dla działania to: 293 140 000 PLN.
</v>
          </cell>
          <cell r="AB22" t="str">
            <v>Ś</v>
          </cell>
        </row>
        <row r="23">
          <cell r="C23" t="str">
            <v>KTM2_2</v>
          </cell>
          <cell r="D23" t="str">
            <v>Zwiększenie powierzchni gruntów rolnych objętych planami nawożenia</v>
          </cell>
          <cell r="E23">
            <v>103630000</v>
          </cell>
          <cell r="F23">
            <v>1</v>
          </cell>
          <cell r="G23">
            <v>3</v>
          </cell>
          <cell r="H23">
            <v>4</v>
          </cell>
          <cell r="I23">
            <v>1</v>
          </cell>
          <cell r="J23">
            <v>9.5</v>
          </cell>
          <cell r="K23">
            <v>4</v>
          </cell>
          <cell r="L23">
            <v>240000000</v>
          </cell>
          <cell r="M23">
            <v>2</v>
          </cell>
          <cell r="N23">
            <v>3</v>
          </cell>
          <cell r="O23" t="str">
            <v>Dla działania przeprowadzono analizę ilościową.
Szacunkowe korzyści z wdrożenia działania wynoszą 103630000 PLN. Wyniki analizy: ENPV= 0 mln PLN, ERR= 188282,46%, B/C= 0,43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240000000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3" t="str">
            <v>Dla działania przeprowadzono analizę ilościową.
Szacunkowe korzyści z wdrożenia działania wynoszą 103630000 PLN. Wyniki analizy: ENPV= 0 mln PLN, ERR= 188282,46%, B/C= 0,43</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3" t="str">
            <v>Szacunkowe koszty wdrożenia działania wynoszą 240000000 PLN. 
Zgodnie z założoną metodyką, odnosząc tę wartość do przyjętej 5-stopniowej skali oceny, gdzie 1 oznacza bardzo wysoki, a 5 bardzo niski koszt wdrożenia, działanie otrzymało wynikową ocenę 2.</v>
          </cell>
          <cell r="S23" t="str">
            <v>Ostatecznie, uwzględniając wyniki analizy jakościowej oraz szacowane koszty, pod względem efektywności kosztowej działanie oceniono na 3 (w 5-stopniowej skali, gdzie 1 oznacza bardzo niską, a 5 bardzo wysoką efektywność kosztową).</v>
          </cell>
          <cell r="T23">
            <v>0</v>
          </cell>
          <cell r="U23" t="str">
            <v>Dla działania przeprowadzono analizę ilościową.
Szacunkowe korzyści z wdrożenia działania wynoszą 103630000 PLN
Żródło oszacowania korzyści:
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V23" t="str">
            <v>Założenia do szacunku korzyści:
Konieczność wykonania planu nawożenia dla większej ilości gospodarstw rolnych spowoduje bardziej racjonalną politykę nawożenia, przez co nastąpi redukcja ilości biogenów wpływających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W23" t="str">
            <v>Szacunkowe koszty wdrożenia działania wynoszą 240000000 PLN.
Żródło oszacowania kosztów:Dane ilościowe i finansowe na podstawie danych GUS za rok 2013.</v>
          </cell>
          <cell r="X23" t="str">
            <v>Założenia do szacunku kosztów:
Koszty przygotowania planów nawożenia wynoszą ok. 60 mln PLN. Brak kosztów implementacji. 
Koszty funkcjonowania - konieczność poświęcenia czasu przez rolników na stworzenie planów nawożenia. Po stronie urzędów konieczność większej kontroli liczby planów. Roczny koszt to 60 000 000 PLN, czyli do 2020 r. 240 000 000 PLN.</v>
          </cell>
          <cell r="Y23">
            <v>0</v>
          </cell>
          <cell r="Z23">
            <v>188282.46</v>
          </cell>
          <cell r="AA23">
            <v>0.43</v>
          </cell>
          <cell r="AB23" t="str">
            <v>W</v>
          </cell>
        </row>
        <row r="24">
          <cell r="C24" t="str">
            <v>KTM2_3</v>
          </cell>
          <cell r="D24" t="str">
            <v>Zapewnienie warunków bezpiecznego przechowywania nawozów naturalnych</v>
          </cell>
          <cell r="E24">
            <v>120070000</v>
          </cell>
          <cell r="F24">
            <v>1</v>
          </cell>
          <cell r="G24">
            <v>3</v>
          </cell>
          <cell r="H24">
            <v>4</v>
          </cell>
          <cell r="I24">
            <v>1</v>
          </cell>
          <cell r="J24">
            <v>9.5</v>
          </cell>
          <cell r="K24">
            <v>4</v>
          </cell>
          <cell r="L24">
            <v>754700000</v>
          </cell>
          <cell r="M24">
            <v>1</v>
          </cell>
          <cell r="N24">
            <v>3</v>
          </cell>
          <cell r="O24" t="str">
            <v>Dla działania przeprowadzono analizę ilościową.
Szacunkowe korzyści z wdrożenia działania wynoszą 120070000 PLN. Wyniki analizy: ENPV= 0 mln PLN, ERR= 175575,61%, B/C= 2,62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754700000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120070000 PLN. Wyniki analizy: ENPV= 0 mln PLN, ERR= 175575,61%, B/C= 2,62</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754700000 PLN. 
Zgodnie z założoną metodyką, odnosząc tę wartość do przyjętej 5-stopniowej skali oceny, gdzie 1 oznacza bardzo wysoki, a 5 bardzo niski koszt wdrożenia, działanie otrzymało wynikową ocenę 1.</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120070000 PLN
Żródło oszacowania korzyści:
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V24" t="str">
            <v>Założenia do szacunku korzyści:
Korzyścią z wdrożenia niniejszego działania będzie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1 086 mln PLN, ERR = 13%. Obliczony stosunek zdyskontowanych korzyści do kosztów wynosi 2,62 - działanie jest efektywne.</v>
          </cell>
          <cell r="W24" t="str">
            <v>Szacunkowe koszty wdrożenia działania wynoszą 754700000 PLN.
Żródło oszacowania kosztów:Projekt Ustawy Prawo Wodne - Ocena Skutków Regulacji</v>
          </cell>
          <cell r="X24" t="str">
            <v>Założenia do szacunku kosztów:
Szacunkowe koszty wdrożenia działania wynoszą 754 700 000 PLN.
Żródło oszacowania kosztów: Projekt Ustawy Prawo Wodne - Ocena Skutków Regulacji
Założenia do szacunku kosztów:
Koszty inwestycyjne działania szacuje się na około 754,7 milionów PLN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Y24">
            <v>0</v>
          </cell>
          <cell r="Z24">
            <v>175575.61</v>
          </cell>
          <cell r="AA24">
            <v>2.62</v>
          </cell>
          <cell r="AB24" t="str">
            <v>Ś</v>
          </cell>
        </row>
        <row r="25">
          <cell r="C25" t="str">
            <v>KTM2_5</v>
          </cell>
          <cell r="D25" t="str">
            <v>Wykorzystanie kanałów melioracyjnych do redukcji ładunku biogenów z terenów rolniczych</v>
          </cell>
          <cell r="E25">
            <v>229962000</v>
          </cell>
          <cell r="F25">
            <v>1</v>
          </cell>
          <cell r="G25">
            <v>3</v>
          </cell>
          <cell r="H25">
            <v>4</v>
          </cell>
          <cell r="I25">
            <v>1</v>
          </cell>
          <cell r="J25">
            <v>9.5</v>
          </cell>
          <cell r="K25">
            <v>4</v>
          </cell>
          <cell r="L25">
            <v>204100000</v>
          </cell>
          <cell r="M25">
            <v>2</v>
          </cell>
          <cell r="N25">
            <v>3</v>
          </cell>
          <cell r="O25"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229962000 PLN. Wyniki analizy: ENPV= 0 mln PLN, ERR= 355187,2%, B/C= 19,4</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5"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229962000 PLN
Żródło oszacowania korzyści:
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bazieRocznika Statystycznego Rolnictwa 2014).
Pozostałych korzyści nieoszacowano pod względem wielkości wpływu z uwagi na brak danych.</v>
          </cell>
          <cell r="V25" t="str">
            <v>Założenia do szacunku korzyści:
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2 065 mln PLN, ERR= 50%, B/C= 2,4  - działanie jest efektywne.</v>
          </cell>
          <cell r="W25" t="str">
            <v>Szacunkowe koszty wdrożenia działania wynoszą 204100000 PLN.
Żródło oszacowania kosztów:Koszty oszacowano na bazie literatury: Średnio- i długookresowe programy rozwoju melioracji w skali kraju i województw, z uwzględnieniem potrzeb rolnictwa, możliwości realizacyjnych i skutków środowiskowych, Falenty, 11.2014 r</v>
          </cell>
          <cell r="X25" t="str">
            <v>Założenia do szacunku kosztów:
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(1000 zł/szt.) – tj. opracowanie założeń do zmiany pozwoleń jest wycenione w kwocie 1000 zł/szt.
5) oszacowana ilość obiektów, dla jakich należy zmienić pozwolenie wodnoprawne to ok. 10000, koszt należy do kosztów wdrażania i szacowany jest na 25 mln PLN (2500 zł/szt.) – tj. zmiany w pozwoleniach i wydanie nowych to koszt 2500 zł/szt.
6) roczny koszt utrzymania obiektów to ok. 84,4 mln PLN rocznie,
7) to koszt pomijalny jeśli wziąć pod uwagę koszt utrzymania obiektów.
Opracowanie założeń do zmiany pozwoleń jest wycenione w kwocie 1000 zł/szt., natomiast zmiany w pozwoleniach i wydanie nowych to koszt 2500 zł/szt. Te jednostkowe koszty zostały przemnożone przez ilość 10 000 pozwoleń, w rezultacie otrzymano sumaryczny koszt 35 mln zł.
Całkowite koszty działania wynoszą: 35 mln zł (pozwolenia wodno prawne) + 300 tys. zł (opracowanie wytycznych) + 84,4 mln zł utrzymanie obiektów x 2 lata = 204,1 mln zł.</v>
          </cell>
          <cell r="Y25">
            <v>0</v>
          </cell>
          <cell r="Z25">
            <v>355187.20000000001</v>
          </cell>
          <cell r="AA25">
            <v>19.399999999999999</v>
          </cell>
          <cell r="AB25" t="str">
            <v>W</v>
          </cell>
        </row>
        <row r="26">
          <cell r="C26" t="str">
            <v>KTM4_1</v>
          </cell>
          <cell r="D26" t="str">
            <v>Redukcja emisji fosforu z hałdy fosfogipsów w Wiślince</v>
          </cell>
          <cell r="E26">
            <v>66220000</v>
          </cell>
          <cell r="F26">
            <v>1</v>
          </cell>
          <cell r="G26">
            <v>3</v>
          </cell>
          <cell r="H26">
            <v>2</v>
          </cell>
          <cell r="I26">
            <v>2</v>
          </cell>
          <cell r="J26">
            <v>8</v>
          </cell>
          <cell r="K26">
            <v>3</v>
          </cell>
          <cell r="L26">
            <v>42000000</v>
          </cell>
          <cell r="M26">
            <v>4</v>
          </cell>
          <cell r="N26">
            <v>3</v>
          </cell>
          <cell r="O26" t="str">
            <v>Dla działania przeprowadzono analizę ilościową.
Szacunkowe korzyści z wdrożenia działania wynoszą 66220000 PLN. Wyniki analizy: ENPV= 0 mln PLN, ERR= 108000,26%, B/C= 27,69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42000000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6" t="str">
            <v>Dla działania przeprowadzono analizę ilościową.
Szacunkowe korzyści z wdrożenia działania wynoszą 66220000 PLN. Wyniki analizy: ENPV= 0 mln PLN, ERR= 108000,26%, B/C= 27,69</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6" t="str">
            <v>Szacunkowe koszty wdrożenia działania wynoszą 42000000 PLN. 
Zgodnie z założoną metodyką, odnosząc tę wartość do przyjętej 5-stopniowej skali oceny, gdzie 1 oznacza bardzo wysoki, a 5 bardzo niski koszt wdrożenia, działanie otrzymało wynikową ocenę 4.</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cell r="V26" t="str">
            <v>Założenia do szacunku korzyści:
Na potrzeby analizy CBA w przypadku wdrożenia działań inwestycyjnych przeprowadzono analizę kosztów i korzyści.
Korzyść wynika ze zmniejszenia ładunku fosforu dopływającego do morza w ilości 70 ton/rok. Wyliczono wskaźniki analizy ekonomicznej - ENPV = 119,3 mln PLN, ERR = 85%. Obliczony stosunek zdyskontowanych korzyści do kosztów wynosi 4,06  - działanie jest efektywne.</v>
          </cell>
          <cell r="W26" t="str">
            <v>Szacunkowe koszty wdrożenia działania wynoszą 42000000 PLN.
Żródło oszacowania kosztów:Oszacowano na bazie literatury oraz wiedzy eksperckiej.</v>
          </cell>
          <cell r="X26" t="str">
            <v>Założenia do szacunku kosztów:
Koszt jednorazowy wdrożenia programu monitoringu (koszt bez wdrażania ewentualnych zaproponowanych działań naprawczych).</v>
          </cell>
          <cell r="Y26">
            <v>0</v>
          </cell>
          <cell r="Z26">
            <v>108000.26</v>
          </cell>
          <cell r="AA26">
            <v>27.69</v>
          </cell>
          <cell r="AB26" t="str">
            <v>Ś</v>
          </cell>
        </row>
        <row r="27">
          <cell r="C27" t="str">
            <v>KTM29_6</v>
          </cell>
          <cell r="D27" t="str">
            <v>Dodatkowe sprzątanie plaż</v>
          </cell>
          <cell r="E27">
            <v>5127000</v>
          </cell>
          <cell r="F27">
            <v>1</v>
          </cell>
          <cell r="G27">
            <v>2</v>
          </cell>
          <cell r="H27">
            <v>1</v>
          </cell>
          <cell r="I27">
            <v>4</v>
          </cell>
          <cell r="J27">
            <v>7</v>
          </cell>
          <cell r="K27">
            <v>2</v>
          </cell>
          <cell r="L27">
            <v>8800000</v>
          </cell>
          <cell r="M27">
            <v>5</v>
          </cell>
          <cell r="N27">
            <v>3</v>
          </cell>
          <cell r="O27"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7" t="str">
            <v>Dla działania przeprowadzono analizę ilościową.
Szacunkowe korzyści z wdrożenia działania wynoszą 5127000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7"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7" t="str">
            <v>Ostatecznie, uwzględniając wyniki analizy jakościowej oraz szacowane koszty, pod względem efektywności kosztowej działanie oceniono na 3 (w 5-stopniowej skali, gdzie 1 oznacza bardzo niską, a 5 bardzo wysoką efektywność kosztową).</v>
          </cell>
          <cell r="T27">
            <v>0</v>
          </cell>
          <cell r="U27"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V27" t="str">
            <v>Założenia do szacunku korzyści:
Korzyścią wynikającą z tego działania będzie zmniejszenie ilości odpadów stałych zalegających wzdłuż linii brzegowej, co wpłynie na wzrost atrakcyjności polskiego wybrzeża. W holenderskich analizach kosztów i korzyści dotyczących wzrostu atrakcyjności plaż oszacowano korzyści dla 50%-owej redukcji śmieci na wybrzeżu. Holenderskie szacunki oparto o przeprowadzone badania skłonności do ponoszenia kosztów (Mourato 2003) i przyjęto założenie o skłonności do ponoszenia kosztu dla 7 mln gospodarstw domowych. Sumaryczną korzyść z redukcji odpadów na plażach w Holandii oszacowano w kwocie ok. 6 mln EUR/rok, co przy długości wybrzeża ok. 500 km oznacza wskaźnik 12 EUR/m/rok. Biorąc pod uwagę niższy odsetek gospodarstw skłonnych do ponoszenia kosztu w polskich warunkach przyjęto niższy wskaźnik: 75% x 12 = 9 EUR/m/r, kóry został skorygowany o współczynik 0,26 (stosunek PKB per capita w Polsce i Holandii w 2014r.), co dało wskaźnik 2,36 EUR/m/r. Długość wybrzeża Polski wynosi 498 km, bez linii brzegowej zalewów Wiślanego i Szczecińskiego (co umożliwia wykorzystanie szacunków holenderskich, bowiem jest zbliżona do długości wybrzeża holenderskiego, wynoszącej 523 km). Korzyść jest iloczynem: 10 295 PLN/km/r x 498 km = 5 127 109 PLN.
Wyliczono wskaźniki analizy ekonomicznej - ENPV = 53,18 mln PLN, ERR = b/d. Obliczony stosunek zdyskontowanych korzyści do kosztów wynosi 2,33  - działanie jest efektywne.</v>
          </cell>
          <cell r="W27" t="str">
            <v>Szacunkowe koszty wdrożenia działania wynoszą 8800000 PLN.
Żródło oszacowania kosztów:Analizy własne na podstawie danych statystycznych z poprzednich akcji</v>
          </cell>
          <cell r="X27" t="str">
            <v>Założenia do szacunku kosztów:
Szacunkowo roczny koszt dodatkowego czyszczenia plaż wyniesie 2 200 000 PLN, czyli do 2020 r. 8 800 000 PLN.</v>
          </cell>
          <cell r="Y27">
            <v>0</v>
          </cell>
          <cell r="Z27">
            <v>9315.1</v>
          </cell>
          <cell r="AA27">
            <v>0.57999999999999996</v>
          </cell>
          <cell r="AB27" t="str">
            <v>N</v>
          </cell>
        </row>
        <row r="28">
          <cell r="C28" t="str">
            <v>KTM38_1</v>
          </cell>
          <cell r="D28" t="str">
            <v>Badanie i ocena konieczności zwiększenia zasięgu obszarów, gdzie zakazane jest trałowanie - wraz z opracowaniem narzędzi kontrolnych</v>
          </cell>
          <cell r="E28">
            <v>0</v>
          </cell>
          <cell r="F28">
            <v>1</v>
          </cell>
          <cell r="G28">
            <v>2</v>
          </cell>
          <cell r="H28">
            <v>2</v>
          </cell>
          <cell r="I28">
            <v>2</v>
          </cell>
          <cell r="J28">
            <v>7</v>
          </cell>
          <cell r="K28">
            <v>2</v>
          </cell>
          <cell r="L28">
            <v>5900000</v>
          </cell>
          <cell r="M28">
            <v>5</v>
          </cell>
          <cell r="N28">
            <v>3</v>
          </cell>
          <cell r="O2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5900000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nie została przeprowadzona analiza ilościowa.</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8" t="str">
            <v>Szacunkowe koszty wdrożenia działania wynoszą 5900000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nie została przeprowadzona analiza ilościowa.</v>
          </cell>
          <cell r="V28" t="str">
            <v xml:space="preserve"> </v>
          </cell>
          <cell r="W28" t="str">
            <v>Szacunkowe koszty wdrożenia działania wynoszą 5900000 PLN.
Żródło oszacowania kosztów:"Wiadomości rybackie" nr 7-8(206) lipiec-sierpień 2015 pismo Morskiego Instytutu Rybackiego - PIB</v>
          </cell>
          <cell r="X28" t="str">
            <v xml:space="preserve">Założenia do szacunku kosztów:
Przyjęto założenie, że w wyniku wydłużenia strefy ograniczającej trałowanie wzrosną: 
1) koszty paliwa statków prowadzących połowy włokami dennymi o 30%, gdyż będą wypływały dalej, z równoczesnym wygaszaniem trałowania, 
2) koszty remontów statków o 50% ze względu na przystosowanie statków na połowy pelagiczne. 
Założono także, że przychody statków prowadzących połowy włokami dennymi spadną o 10% w pierwszym roku, w kolejnych latach nastąpi jednak dostosowanie technik połowowych i osiągnięcie znów wyjściowego poziomu przychodów. W 2013r.  przychody statków wyniosły 39 833 000 PLN, koszty paliwa wyniosły 11 640 PLN, a koszty remontów 3 755 000 PLN.  Koszty roczne po wprowadzeniu ograniczenia trałowania wyniosą: 15 132 PLN (koszty paliwa powiększone o 30% w stosunku do kosztów z 2013r.) + 5 632 500 PLN (koszty remontów powiększone o 50% w stosunku do kosztów z 2013r.) Przychody pomniejszone o 10% w stosunku do kosztów z 2013r. = 35 849 700 PLN. Koszty wprowadzenia ograniczenia trałowania przy ww. założeniach wyniosą zatem ok. 5,9 mln PLN. </v>
          </cell>
          <cell r="AB28" t="str">
            <v>W</v>
          </cell>
        </row>
        <row r="29">
          <cell r="C29" t="str">
            <v>KTM29_9</v>
          </cell>
          <cell r="D29" t="str">
            <v>Zmniejszenie ilości opakowań - działania w świetle Dyrektywy w sprawie opakowań i odpadów opakowaniowych</v>
          </cell>
          <cell r="E29">
            <v>0</v>
          </cell>
          <cell r="F29">
            <v>1</v>
          </cell>
          <cell r="G29">
            <v>2</v>
          </cell>
          <cell r="H29">
            <v>2</v>
          </cell>
          <cell r="I29">
            <v>1</v>
          </cell>
          <cell r="J29">
            <v>6.5</v>
          </cell>
          <cell r="K29">
            <v>1</v>
          </cell>
          <cell r="L29">
            <v>100000</v>
          </cell>
          <cell r="M29">
            <v>5</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29" t="str">
            <v>Szacunkowe koszty wdrożenia działania wynoszą 100000 PLN. 
Zgodnie z założoną metodyką, odnosząc tę wartość do przyjętej 5-stopniowej skali oceny, gdzie 1 oznacza bardzo wysoki, a 5 bardzo niski koszt wdrożenia, działanie otrzymało wynikową ocenę 5.</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cell r="V29" t="str">
            <v xml:space="preserve"> </v>
          </cell>
          <cell r="W29" t="str">
            <v>Szacunkowe koszty wdrożenia działania wynoszą 100000 PLN.
Żródło oszacowania kosztów:Założenia własne</v>
          </cell>
          <cell r="X29" t="str">
            <v>Założenia do szacunku kosztów:
Koszty obejmować będą działania związane z akcjami edukacyjnymi.</v>
          </cell>
          <cell r="AB29" t="str">
            <v>N</v>
          </cell>
        </row>
        <row r="30">
          <cell r="C30" t="str">
            <v>KTM21_1</v>
          </cell>
          <cell r="D30" t="str">
            <v>Modernizacja składu MPS w kompleksie wojskowym K-4001 Gdynia</v>
          </cell>
          <cell r="E30">
            <v>0</v>
          </cell>
          <cell r="F30">
            <v>1</v>
          </cell>
          <cell r="G30">
            <v>1</v>
          </cell>
          <cell r="H30">
            <v>1</v>
          </cell>
          <cell r="I30">
            <v>4</v>
          </cell>
          <cell r="J30">
            <v>6</v>
          </cell>
          <cell r="K30">
            <v>1</v>
          </cell>
          <cell r="L30">
            <v>52000000</v>
          </cell>
          <cell r="M30">
            <v>4</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0"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cell r="V30" t="str">
            <v xml:space="preserve"> </v>
          </cell>
          <cell r="W30" t="str">
            <v>Szacunkowe koszty wdrożenia działania wynoszą 52000000 PLN.
Żródło oszacowania kosztów:Działanie zostało zgłoszone przez MON.</v>
          </cell>
          <cell r="X30" t="str">
            <v xml:space="preserve">Założenia do szacunku kosztów:
Koszt działania oszacowany został przez Ministerstwo Obrony Narodowej. </v>
          </cell>
          <cell r="AB30" t="str">
            <v>N</v>
          </cell>
        </row>
        <row r="31">
          <cell r="C31" t="str">
            <v>KTM21_2</v>
          </cell>
          <cell r="D31" t="str">
            <v>Modernizacja bazy MPS</v>
          </cell>
          <cell r="E31">
            <v>0</v>
          </cell>
          <cell r="F31">
            <v>1</v>
          </cell>
          <cell r="G31">
            <v>1</v>
          </cell>
          <cell r="H31">
            <v>1</v>
          </cell>
          <cell r="I31">
            <v>4</v>
          </cell>
          <cell r="J31">
            <v>6</v>
          </cell>
          <cell r="K31">
            <v>1</v>
          </cell>
          <cell r="L31">
            <v>17000000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cell r="V31" t="str">
            <v xml:space="preserve"> </v>
          </cell>
          <cell r="W31" t="str">
            <v>Szacunkowe koszty wdrożenia działania wynoszą 17000000 PLN.
Żródło oszacowania kosztów:Działanie zostało zgłoszone przez MON.</v>
          </cell>
          <cell r="X31" t="str">
            <v xml:space="preserve">Założenia do szacunku kosztów:
Koszt działania oszacowany został przez Ministerstwo Obrony Narodowej. </v>
          </cell>
          <cell r="AB31" t="str">
            <v>N</v>
          </cell>
        </row>
        <row r="32">
          <cell r="C32" t="str">
            <v>KTM21_3</v>
          </cell>
          <cell r="D32" t="str">
            <v>Przebudowa infrastruktury towarzyszącej kompleksu wraz z przebudową sieci podziemnej</v>
          </cell>
          <cell r="E32">
            <v>0</v>
          </cell>
          <cell r="F32">
            <v>1</v>
          </cell>
          <cell r="G32">
            <v>1</v>
          </cell>
          <cell r="H32">
            <v>1</v>
          </cell>
          <cell r="I32">
            <v>4</v>
          </cell>
          <cell r="J32">
            <v>6</v>
          </cell>
          <cell r="K32">
            <v>1</v>
          </cell>
          <cell r="L32">
            <v>15000000</v>
          </cell>
          <cell r="M32">
            <v>4</v>
          </cell>
          <cell r="N32">
            <v>3</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2"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2" t="str">
            <v>Ostatecznie, uwzględniając wyniki analizy jakościowej oraz szacowane koszty, pod względem efektywności kosztowej działanie oceniono na 3 (w 5-stopniowej skali, gdzie 1 oznacza bardzo niską, a 5 bardzo wysoką efektywność kosztową).</v>
          </cell>
          <cell r="T32">
            <v>0</v>
          </cell>
          <cell r="U32" t="str">
            <v>Dla działania nie została przeprowadzona analiza ilościowa.</v>
          </cell>
          <cell r="V32" t="str">
            <v xml:space="preserve"> </v>
          </cell>
          <cell r="W32" t="str">
            <v>Szacunkowe koszty wdrożenia działania wynoszą 15000000 PLN.
Żródło oszacowania kosztów:Działanie zostało zgłoszone przez MON.</v>
          </cell>
          <cell r="X32" t="str">
            <v xml:space="preserve">Założenia do szacunku kosztów:
Koszt działania oszacowany został przez Ministerstwo Obrony Narodowej. </v>
          </cell>
          <cell r="AB32" t="str">
            <v>N</v>
          </cell>
        </row>
        <row r="33">
          <cell r="C33">
            <v>0</v>
          </cell>
          <cell r="D33" t="e">
            <v>#N/A</v>
          </cell>
          <cell r="E33" t="str">
            <v>ND</v>
          </cell>
          <cell r="F33" t="e">
            <v>#N/A</v>
          </cell>
          <cell r="G33" t="e">
            <v>#N/A</v>
          </cell>
          <cell r="H33" t="e">
            <v>#N/A</v>
          </cell>
          <cell r="I33" t="e">
            <v>#N/A</v>
          </cell>
          <cell r="J33" t="str">
            <v>brak cba</v>
          </cell>
          <cell r="K33" t="str">
            <v>brak oceny</v>
          </cell>
          <cell r="L33" t="str">
            <v>ND</v>
          </cell>
          <cell r="M33" t="str">
            <v>brak danych</v>
          </cell>
          <cell r="N33" t="str">
            <v>brak oceny</v>
          </cell>
          <cell r="O33" t="e">
            <v>#N/A</v>
          </cell>
          <cell r="P33" t="e">
            <v>#N/A</v>
          </cell>
          <cell r="Q33" t="e">
            <v>#N/A</v>
          </cell>
          <cell r="R33" t="e">
            <v>#N/A</v>
          </cell>
          <cell r="S33" t="str">
            <v>Z uwagi na brak analizy jakościowej oraz brak możliwości oszacowania kosztów działania nie dokonano oceny efektywności kosztowej.</v>
          </cell>
          <cell r="T33" t="e">
            <v>#N/A</v>
          </cell>
          <cell r="U33" t="str">
            <v>Dla działania nie została przeprowadzona analiza ilościowa.</v>
          </cell>
          <cell r="V33" t="e">
            <v>#N/A</v>
          </cell>
          <cell r="W33" t="str">
            <v>Nie oszacowano kosztów wdrożenia działania.</v>
          </cell>
          <cell r="X33" t="e">
            <v>#N/A</v>
          </cell>
          <cell r="AB33" t="e">
            <v>#N/A</v>
          </cell>
        </row>
        <row r="34">
          <cell r="C34" t="str">
            <v>KTM37_3</v>
          </cell>
          <cell r="D34" t="str">
            <v>Plan ratowania zwierząt, które ucierpiały w wyniku rozlewów olejowych</v>
          </cell>
          <cell r="E34">
            <v>0</v>
          </cell>
          <cell r="F34" t="str">
            <v xml:space="preserve">brak cba </v>
          </cell>
          <cell r="G34" t="str">
            <v xml:space="preserve">brak cba </v>
          </cell>
          <cell r="H34" t="str">
            <v xml:space="preserve">brak cba </v>
          </cell>
          <cell r="I34" t="str">
            <v xml:space="preserve">brak cba </v>
          </cell>
          <cell r="J34" t="str">
            <v>brak cba</v>
          </cell>
          <cell r="K34" t="str">
            <v>brak oceny</v>
          </cell>
          <cell r="L34">
            <v>890000</v>
          </cell>
          <cell r="M34">
            <v>5</v>
          </cell>
          <cell r="N34" t="str">
            <v>brak oceny</v>
          </cell>
          <cell r="O34" t="str">
            <v>Dla działania nie została przeprowadzona analiza ilościowa.
Nie przeprowadzono analizy jakościowej.
 Szacunkowe koszty wdrożenia działania wynoszą 890000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890000 PLN.Źródło oszacowania kosztów: Szacunek ceny rynkowej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studialne</v>
          </cell>
          <cell r="U34" t="str">
            <v>Dla działania nie została przeprowadzona analiza ilościowa.</v>
          </cell>
          <cell r="V34" t="str">
            <v xml:space="preserve"> </v>
          </cell>
          <cell r="W34" t="str">
            <v>Szacunkowe koszty wdrożenia działania wynoszą 890000 PLN.
Żródło oszacowania kosztów:Szacunek ceny rynkowej</v>
          </cell>
          <cell r="X34" t="str">
            <v>Założenia do szacunku kosztów:
Szacunkowe koszty:
Opracowanie planu, jako dokumentu zawierającego procedury - 50 000 PLN
Nakłady inwestycyjne - 500 000 PLN
Koszty szkolenia (szkolenie trenerów) - 100 000 PLN
Koszt utrzymania systemu w gotowości, rocznie - 60 000 PLN
Ogółem nakłady realizację do roku 2020 (4 lata) - 890 000 PLN</v>
          </cell>
          <cell r="AB34">
            <v>0</v>
          </cell>
        </row>
        <row r="35">
          <cell r="C35" t="str">
            <v>KTM37_4</v>
          </cell>
          <cell r="D35" t="str">
            <v>Prowadzenie badań stanu zasobów ryb w morskich wodach wewnętrznych</v>
          </cell>
          <cell r="E35">
            <v>0</v>
          </cell>
          <cell r="F35" t="str">
            <v>brak cba</v>
          </cell>
          <cell r="G35" t="str">
            <v xml:space="preserve">brak cba </v>
          </cell>
          <cell r="H35" t="str">
            <v xml:space="preserve">brak cba </v>
          </cell>
          <cell r="I35" t="str">
            <v xml:space="preserve">brak cba </v>
          </cell>
          <cell r="J35" t="str">
            <v>brak cba</v>
          </cell>
          <cell r="K35" t="str">
            <v>brak oceny</v>
          </cell>
          <cell r="L35">
            <v>1000000</v>
          </cell>
          <cell r="M35">
            <v>5</v>
          </cell>
          <cell r="N35" t="str">
            <v>brak oceny</v>
          </cell>
          <cell r="O35"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5" t="str">
            <v>Dla działania nie została przeprowadzona analiza ilościowa.</v>
          </cell>
          <cell r="Q35" t="str">
            <v>Nie przeprowadzono analizy jakościowej.</v>
          </cell>
          <cell r="R35"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5" t="str">
            <v>Z uwagi na brak analizy jakościowej nie dokonano oceny efektywności kosztowej.</v>
          </cell>
          <cell r="T35" t="str">
            <v>opracowanie badawczo - monitoringowe</v>
          </cell>
          <cell r="U35" t="str">
            <v>Dla działania nie została przeprowadzona analiza ilościowa.</v>
          </cell>
          <cell r="V35" t="str">
            <v xml:space="preserve"> </v>
          </cell>
          <cell r="W35" t="str">
            <v>Szacunkowe koszty wdrożenia działania wynoszą 1000000 PLN.
Żródło oszacowania kosztów:Proposed UK Targets for achieving GES and Cost-Benefit
Analysis for the MSFD: Final Report, February 2012</v>
          </cell>
          <cell r="X35" t="str">
            <v>Założenia do szacunku kosztów:
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1,8 – 3,6 milionów GBP
• Rozszerzanie programu monitoringu w celu zwiększenia zasięgu przestrzennego oraz reprezentatywności (uzyskanie dokładniejszych informacji o komponencie), w skład którego wchodzi: monitorowanie zooplanktonu – koszt ok. 150 000 GBP rocznie; poszerzenie miesięcznych badań w zakresie ciągłej rejestracji planktonu – koszt ok. 210 000 GBP rocznie; monitoring pico planktonu morskiego (zawierającego szkodliwe gatunki glonów bloom) – koszty minimalne to ok. 600 000 GBP rocznie
• Rozbudowa monitoringu w celu poprawy informacji na temat siedlisk międzynarodowych – koszt ok. 100 000 GBP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100 000 GBP rocznie,
• Monitoring na morzu skupisk ptaków wodnych – koszt powyżej 100 000  GBP rocznie, 
• Gromadzenie danych dotyczących rybołówstwa – koszt ok. 1 217 000 GBP rocznie,
• Monitoring biotoksyn w skorupiakach – koszt ok. 1 769 000 GBP rocznie.</v>
          </cell>
          <cell r="AB35">
            <v>0</v>
          </cell>
        </row>
        <row r="36">
          <cell r="C36" t="str">
            <v>KTM38_2</v>
          </cell>
          <cell r="D36" t="str">
            <v>Ustanowienie stref wyłączonych z zagospodarowania w planie zagospodarowania przestrzennego obszarów morskich</v>
          </cell>
          <cell r="E36">
            <v>0</v>
          </cell>
          <cell r="F36" t="str">
            <v xml:space="preserve">brak cba </v>
          </cell>
          <cell r="G36" t="str">
            <v xml:space="preserve">brak cba </v>
          </cell>
          <cell r="H36" t="str">
            <v xml:space="preserve">brak cba </v>
          </cell>
          <cell r="I36" t="str">
            <v xml:space="preserve">brak cba </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Koszt nieznany, zależny od ilości i powierzchni stref wyłączonych z zagospodarowania.</v>
          </cell>
          <cell r="S36" t="str">
            <v>Z uwagi na brak analizy jakościowej oraz brak możliwości oszacowania kosztów działania nie dokonano oceny efektywności kosztowej.</v>
          </cell>
          <cell r="T36" t="str">
            <v>opracowanie studialne</v>
          </cell>
          <cell r="U36" t="str">
            <v>Dla działania nie została przeprowadzona analiza ilościowa.</v>
          </cell>
          <cell r="V36" t="str">
            <v xml:space="preserve"> </v>
          </cell>
          <cell r="W36" t="str">
            <v>Nie oszacowano kosztów wdrożenia działania.</v>
          </cell>
          <cell r="X36" t="str">
            <v>Założenia do szacunku kosztów:
Koszt nieznany, zależny od ilości i powierzchni stref wyłączonych z zagospodarowania.</v>
          </cell>
          <cell r="AB36">
            <v>0</v>
          </cell>
        </row>
        <row r="37">
          <cell r="C37" t="str">
            <v>KTM38_3</v>
          </cell>
          <cell r="D37" t="str">
            <v xml:space="preserve">Kontrola zgodności decyzji administracyjnych z zapisami planu zagospodarownia przestrzennego obszarów morskich </v>
          </cell>
          <cell r="E37">
            <v>0</v>
          </cell>
          <cell r="F37" t="str">
            <v>brak cba</v>
          </cell>
          <cell r="G37" t="str">
            <v>brak cba</v>
          </cell>
          <cell r="H37" t="str">
            <v>brak cba</v>
          </cell>
          <cell r="I37" t="str">
            <v>brak cba</v>
          </cell>
          <cell r="J37" t="str">
            <v>brak cba</v>
          </cell>
          <cell r="K37" t="str">
            <v>brak oceny</v>
          </cell>
          <cell r="L37" t="str">
            <v>ND</v>
          </cell>
          <cell r="M37" t="str">
            <v>brak danych</v>
          </cell>
          <cell r="N37" t="str">
            <v>brak oceny</v>
          </cell>
          <cell r="O37"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7" t="str">
            <v>Dla działania nie została przeprowadzona analiza ilościowa.</v>
          </cell>
          <cell r="Q37" t="str">
            <v>Nie przeprowadzono analizy jakościowej.</v>
          </cell>
          <cell r="R37" t="str">
            <v>Nie przewiduje się dodatkowego kosztu tego działania, z uwagi na jego specyfikę.</v>
          </cell>
          <cell r="S37" t="str">
            <v>Z uwagi na brak analizy jakościowej oraz brak możliwości oszacowania kosztów działania nie dokonano oceny efektywności kosztowej.</v>
          </cell>
          <cell r="T37" t="str">
            <v>opracowanie analityczno- prawne</v>
          </cell>
          <cell r="U37" t="str">
            <v>Dla działania nie została przeprowadzona analiza ilościowa.</v>
          </cell>
          <cell r="V37" t="str">
            <v xml:space="preserve"> </v>
          </cell>
          <cell r="W37" t="str">
            <v>Nie oszacowano kosztów wdrożenia działania.</v>
          </cell>
          <cell r="X37" t="str">
            <v>Założenia do szacunku kosztów:
Nie przewiduje się dodatkowego kosztu tego działania, z uwagi na jego specyfikę.</v>
          </cell>
          <cell r="AB37">
            <v>0</v>
          </cell>
        </row>
        <row r="38">
          <cell r="C38" t="str">
            <v xml:space="preserve"> KTM34_2</v>
          </cell>
          <cell r="D38" t="str">
            <v xml:space="preserve">Identyfikacja oraz analiza dróg niezamierzonego wprowadzania lub rozprzestrzeniania się inwazyjnych gatunków obcych stwarzających zagrożenie dla Unii Europejskiej, na terytorium kraju z uwzględnieniem wód morskich
</v>
          </cell>
          <cell r="E38">
            <v>0</v>
          </cell>
          <cell r="F38" t="str">
            <v>brak cba</v>
          </cell>
          <cell r="G38" t="str">
            <v>brak cba</v>
          </cell>
          <cell r="H38" t="str">
            <v>brak cba</v>
          </cell>
          <cell r="I38" t="str">
            <v>brak cba</v>
          </cell>
          <cell r="J38" t="str">
            <v>brak cba</v>
          </cell>
          <cell r="K38" t="str">
            <v>brak oceny</v>
          </cell>
          <cell r="L38">
            <v>300000</v>
          </cell>
          <cell r="M38">
            <v>5</v>
          </cell>
          <cell r="N38" t="str">
            <v>brak oceny</v>
          </cell>
          <cell r="O38" t="str">
            <v>Dla działania nie została przeprowadzona analiza ilościowa.
Nie przeprowadzono analizy jakościowej.
 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v>
          </cell>
          <cell r="S38" t="str">
            <v>Z uwagi na brak analizy jakościowej nie dokonano oceny efektywności kosztowej.</v>
          </cell>
          <cell r="T38" t="str">
            <v>opracowanie studialne</v>
          </cell>
          <cell r="U38" t="str">
            <v>Dla działania nie została przeprowadzona analiza ilościowa.</v>
          </cell>
          <cell r="V38" t="str">
            <v xml:space="preserve"> </v>
          </cell>
          <cell r="W38" t="str">
            <v>Szacunkowe koszty wdrożenia działania wynoszą 300000 PLN.
Żródło oszacowania kosztów:Szacunek ceny rynkowej</v>
          </cell>
          <cell r="X38" t="str">
            <v>Założenia do szacunku kosztów:
Koszty wykonania opracowania studialnego.</v>
          </cell>
          <cell r="AB38">
            <v>0</v>
          </cell>
        </row>
        <row r="39">
          <cell r="C39" t="str">
            <v>KTM34_4</v>
          </cell>
          <cell r="D39" t="str">
            <v>Analiza możliwości wdrożenia wytycznych IMO dotyczących praktyki kontroli i postępowania z organizmami poroślowymi (ang. biofouling) na statkach - opracowanie narzędzi do wprowadzenia systemu zarządzania w żegludze morskiej i śródlądowej</v>
          </cell>
          <cell r="E39">
            <v>0</v>
          </cell>
          <cell r="F39" t="str">
            <v>brak cba</v>
          </cell>
          <cell r="G39" t="str">
            <v>brak cba</v>
          </cell>
          <cell r="H39" t="str">
            <v>brak cba</v>
          </cell>
          <cell r="I39" t="str">
            <v>brak cba</v>
          </cell>
          <cell r="J39" t="str">
            <v>brak cba</v>
          </cell>
          <cell r="K39" t="str">
            <v>brak oceny</v>
          </cell>
          <cell r="L39">
            <v>300000</v>
          </cell>
          <cell r="M39">
            <v>5</v>
          </cell>
          <cell r="N39" t="str">
            <v>brak oceny</v>
          </cell>
          <cell r="O39" t="str">
            <v>Dla działania nie została przeprowadzona analiza ilościowa.
Nie przeprowadzono analizy jakościowej.
 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v>
          </cell>
          <cell r="S39" t="str">
            <v>Z uwagi na brak analizy jakościowej nie dokonano oceny efektywności kosztowej.</v>
          </cell>
          <cell r="T39" t="str">
            <v>opracowanie studialne</v>
          </cell>
          <cell r="U39" t="str">
            <v>Dla działania nie została przeprowadzona analiza ilościowa.</v>
          </cell>
          <cell r="V39" t="str">
            <v xml:space="preserve"> </v>
          </cell>
          <cell r="W39" t="str">
            <v>Szacunkowe koszty wdrożenia działania wynoszą 300000 PLN.
Żródło oszacowania kosztów:Szacunek ceny rynkowej</v>
          </cell>
          <cell r="X39" t="str">
            <v>Założenia do szacunku kosztów:
Koszt przedmiotowego działania obejmuje przygotowanie opracowania studialnego, a także materiały informacyjno-edukacyjne prezentujące założenia i wnioski zawarte w opracowaniu. Wycenę kosztu wykonano w oparciu o ceny rynkowe.</v>
          </cell>
          <cell r="AB39">
            <v>0</v>
          </cell>
        </row>
        <row r="40">
          <cell r="C40" t="str">
            <v xml:space="preserve"> KTM34_5</v>
          </cell>
          <cell r="D40" t="str">
            <v>Opracowanie planów działania w celu zmniejszenia wpływu gatunków inwazyjnych, wraz z okresleniem stanu obecnego zagrożenia ze strony gatunków obcych</v>
          </cell>
          <cell r="E40">
            <v>0</v>
          </cell>
          <cell r="F40" t="str">
            <v>brak cba</v>
          </cell>
          <cell r="G40" t="str">
            <v>brak cba</v>
          </cell>
          <cell r="H40" t="str">
            <v>brak cba</v>
          </cell>
          <cell r="I40" t="str">
            <v>brak cba</v>
          </cell>
          <cell r="J40" t="str">
            <v>brak cba</v>
          </cell>
          <cell r="K40" t="str">
            <v>brak oceny</v>
          </cell>
          <cell r="L40">
            <v>500000</v>
          </cell>
          <cell r="M40">
            <v>5</v>
          </cell>
          <cell r="N40" t="str">
            <v>brak oceny</v>
          </cell>
          <cell r="O40" t="str">
            <v>Dla działania nie została przeprowadzona analiza ilościowa.
Nie przeprowadzono analizy jakościowej.
 Szacunkowe koszty wdrożenia działania wynoszą 500000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500000 PLN.Źródło oszacowania kosztów: Szacunek ceny rynkowej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cell r="V40" t="str">
            <v xml:space="preserve"> </v>
          </cell>
          <cell r="W40" t="str">
            <v>Szacunkowe koszty wdrożenia działania wynoszą 500000 PLN.
Żródło oszacowania kosztów:Szacunek ceny rynkowej</v>
          </cell>
          <cell r="X40" t="str">
            <v>Założenia do szacunku kosztów:
Koszt opracowania studialnego.</v>
          </cell>
          <cell r="AB40">
            <v>0</v>
          </cell>
        </row>
        <row r="41">
          <cell r="C41" t="str">
            <v xml:space="preserve"> KTM34_8</v>
          </cell>
          <cell r="D41" t="str">
            <v>Zapobieganie ucieczkom obcych gatunków ryb z obiektów hodowlanych</v>
          </cell>
          <cell r="E41">
            <v>0</v>
          </cell>
          <cell r="F41" t="str">
            <v>brak cba</v>
          </cell>
          <cell r="G41" t="str">
            <v>brak cba</v>
          </cell>
          <cell r="H41" t="str">
            <v>brak cba</v>
          </cell>
          <cell r="I41" t="str">
            <v>brak cba</v>
          </cell>
          <cell r="J41" t="str">
            <v>brak cba</v>
          </cell>
          <cell r="K41" t="str">
            <v>brak oceny</v>
          </cell>
          <cell r="L41">
            <v>200000</v>
          </cell>
          <cell r="M41">
            <v>5</v>
          </cell>
          <cell r="N41" t="str">
            <v>brak oceny</v>
          </cell>
          <cell r="O41" t="str">
            <v>Dla działania nie została przeprowadzona analiza ilościowa.
Nie przeprowadzono analizy jakościowej.
 Szacunkowe koszty wdrożenia działania wynoszą 200000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1" t="str">
            <v>Dla działania nie została przeprowadzona analiza ilościowa.</v>
          </cell>
          <cell r="Q41" t="str">
            <v>Nie przeprowadzono analizy jakościowej.</v>
          </cell>
          <cell r="R41" t="str">
            <v>Szacunkowe koszty wdrożenia działania wynoszą 200000 PLN.Źródło oszacowania kosztów: Szacunek ceny rynkowej
Zgodnie z założoną metodyką, odnosząc tę wartość do przyjętej 5-stopniowej skali oceny, gdzie 1 oznacza bardzo wysoki, a 5 bardzo niski koszt wdrożenia, działanie otrzymało wynikową ocenę 5.</v>
          </cell>
          <cell r="S41" t="str">
            <v>Z uwagi na brak analizy jakościowej nie dokonano oceny efektywności kosztowej.</v>
          </cell>
          <cell r="T41" t="str">
            <v>opracowanie studialne</v>
          </cell>
          <cell r="U41" t="str">
            <v>Dla działania nie została przeprowadzona analiza ilościowa.</v>
          </cell>
          <cell r="V41" t="str">
            <v xml:space="preserve"> </v>
          </cell>
          <cell r="W41" t="str">
            <v>Szacunkowe koszty wdrożenia działania wynoszą 200000 PLN.
Żródło oszacowania kosztów:Szacunek ceny rynkowej</v>
          </cell>
          <cell r="X41" t="str">
            <v>Założenia do szacunku kosztów:
Koszt opracowania studialnego.</v>
          </cell>
          <cell r="AB41">
            <v>0</v>
          </cell>
        </row>
        <row r="42">
          <cell r="C42" t="str">
            <v>KTM33_3</v>
          </cell>
          <cell r="D42" t="str">
            <v>Wspieranie dalszych działań podejmowanych na forum IMO w sprawie ustanowienia obszarów kontroli emisji tlenków azotu (NECA -NOx emission control area)</v>
          </cell>
          <cell r="E42">
            <v>0</v>
          </cell>
          <cell r="F42" t="str">
            <v>brak cba</v>
          </cell>
          <cell r="G42" t="str">
            <v>brak cba</v>
          </cell>
          <cell r="H42" t="str">
            <v>brak cba</v>
          </cell>
          <cell r="I42" t="str">
            <v>brak cba</v>
          </cell>
          <cell r="J42" t="str">
            <v>brak cba</v>
          </cell>
          <cell r="K42" t="str">
            <v>brak oceny</v>
          </cell>
          <cell r="L42" t="str">
            <v>ND</v>
          </cell>
          <cell r="M42" t="str">
            <v>brak danych</v>
          </cell>
          <cell r="N42" t="str">
            <v>brak oceny</v>
          </cell>
          <cell r="O42" t="str">
            <v>Dla działania nie została przeprowadzona analiza ilościowa.
Nie przeprowadzono analizy jakościowej.
 Koszty działań prawnych i analitycznych w ramach bieżących działań Ministerstwa Rozwoju.
Z uwagi na brak analizy jakościowej oraz brak możliwości oszacowania kosztów działania nie dokonano oceny efektywności kosztowej.</v>
          </cell>
          <cell r="P42" t="str">
            <v>Dla działania nie została przeprowadzona analiza ilościowa.</v>
          </cell>
          <cell r="Q42" t="str">
            <v>Nie przeprowadzono analizy jakościowej.</v>
          </cell>
          <cell r="R42" t="str">
            <v xml:space="preserve">Koszty działań prawnych i analitycznych w ramach bieżących działań Ministerstwa Rozwoju.
</v>
          </cell>
          <cell r="S42" t="str">
            <v>Z uwagi na brak analizy jakościowej oraz brak możliwości oszacowania kosztów działania nie dokonano oceny efektywności kosztowej.</v>
          </cell>
          <cell r="T42" t="str">
            <v>działanie administracyjne</v>
          </cell>
          <cell r="U42" t="str">
            <v>Dla działania nie została przeprowadzona analiza ilościowa.</v>
          </cell>
          <cell r="V42" t="str">
            <v xml:space="preserve"> </v>
          </cell>
          <cell r="W42" t="str">
            <v>Nie oszacowano kosztów wdrożenia działania.</v>
          </cell>
          <cell r="X42" t="str">
            <v xml:space="preserve">Założenia do szacunku kosztów:
Koszty działań prawnych i analitycznych w ramach bieżących działań Ministerstwa Rozwoju.
</v>
          </cell>
          <cell r="AB42">
            <v>0</v>
          </cell>
        </row>
        <row r="43">
          <cell r="C43" t="str">
            <v>KTM1_5</v>
          </cell>
          <cell r="D43" t="str">
            <v>Rozpoznanie techniczno-ekonomicznej wykonalności ograniczenia ładunku biogenów odprowadzanego z wielkich aglomeracji kanalizacją deszczową</v>
          </cell>
          <cell r="E43" t="str">
            <v>ND</v>
          </cell>
          <cell r="F43" t="str">
            <v>brak cba</v>
          </cell>
          <cell r="G43" t="str">
            <v>brak cba</v>
          </cell>
          <cell r="H43" t="str">
            <v>brak cba</v>
          </cell>
          <cell r="I43" t="str">
            <v>brak cba</v>
          </cell>
          <cell r="J43" t="str">
            <v>brak cba</v>
          </cell>
          <cell r="K43" t="str">
            <v>brak oceny</v>
          </cell>
          <cell r="L43">
            <v>7000000</v>
          </cell>
          <cell r="M43">
            <v>5</v>
          </cell>
          <cell r="N43" t="str">
            <v>brak oceny</v>
          </cell>
          <cell r="O43" t="str">
            <v>Brak możliwości oszacowania korzyści
Nie przeprowadzono analizy jakościowej.
 Szacunkowe koszty wdrożenia działania wynoszą 7000000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3" t="str">
            <v>Brak możliwości oszacowania korzyści</v>
          </cell>
          <cell r="Q43" t="str">
            <v>Nie przeprowadzono analizy jakościowej.</v>
          </cell>
          <cell r="R43" t="str">
            <v>Szacunkowe koszty wdrożenia działania wynoszą 7000000 PLN.Źródło oszacowania kosztów: Szacunek ceny rynkowej
Zgodnie z założoną metodyką, odnosząc tę wartość do przyjętej 5-stopniowej skali oceny, gdzie 1 oznacza bardzo wysoki, a 5 bardzo niski koszt wdrożenia, działanie otrzymało wynikową ocenę 5.</v>
          </cell>
          <cell r="S43" t="str">
            <v>Z uwagi na brak analizy jakościowej nie dokonano oceny efektywności kosztowej.</v>
          </cell>
          <cell r="T43" t="str">
            <v>opracowanie studialne</v>
          </cell>
          <cell r="U43" t="str">
            <v>Dla działania nie została przeprowadzona analiza ilościowa.</v>
          </cell>
          <cell r="V43" t="str">
            <v>Założenia do szacunku korzyści:
Brak możliwości oszacowania korzyści</v>
          </cell>
          <cell r="W43" t="str">
            <v>Szacunkowe koszty wdrożenia działania wynoszą 7000000 PLN.
Żródło oszacowania kosztów:Szacunek ceny rynkowej</v>
          </cell>
          <cell r="X43" t="str">
            <v>Założenia do szacunku kosztów:
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B43">
            <v>0</v>
          </cell>
        </row>
        <row r="44">
          <cell r="C44" t="str">
            <v>KTM1_3</v>
          </cell>
          <cell r="D44" t="str">
            <v>Optymalizacja procesów technologicznych w istniejących oczyszczalniach komunalnych</v>
          </cell>
          <cell r="E44">
            <v>0</v>
          </cell>
          <cell r="F44" t="str">
            <v>brak cba</v>
          </cell>
          <cell r="G44" t="str">
            <v>brak cba</v>
          </cell>
          <cell r="H44" t="str">
            <v>brak cba</v>
          </cell>
          <cell r="I44" t="str">
            <v>brak cba</v>
          </cell>
          <cell r="J44" t="str">
            <v>brak cba</v>
          </cell>
          <cell r="K44" t="str">
            <v>brak oceny</v>
          </cell>
          <cell r="L44">
            <v>150000000</v>
          </cell>
          <cell r="M44">
            <v>2</v>
          </cell>
          <cell r="N44" t="str">
            <v>brak oceny</v>
          </cell>
          <cell r="O44"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4" t="str">
            <v>Dla działania nie została przeprowadzona analiza ilościowa.</v>
          </cell>
          <cell r="Q44" t="str">
            <v>Nie przeprowadzono analizy jakościowej.</v>
          </cell>
          <cell r="R44"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4" t="str">
            <v>Z uwagi na brak analizy jakościowej nie dokonano oceny efektywności kosztowej.</v>
          </cell>
          <cell r="T44" t="str">
            <v>działanie administracyjne</v>
          </cell>
          <cell r="U44" t="str">
            <v>Dla działania nie została przeprowadzona analiza ilościowa.</v>
          </cell>
          <cell r="V44" t="str">
            <v xml:space="preserve"> </v>
          </cell>
          <cell r="W44" t="str">
            <v xml:space="preserve">Szacunkowe koszty wdrożenia działania wynoszą 150000000 PLN.
 </v>
          </cell>
          <cell r="X44" t="str">
            <v>Założenia do szacunku kosztów:
Koszt całkowity: około 150 000 000 PLN
Udział funduszy ochrony środowiska i gospodarki wodnej: 100 000 000 PLN</v>
          </cell>
          <cell r="AB44">
            <v>0</v>
          </cell>
        </row>
        <row r="45">
          <cell r="C45" t="str">
            <v>KTM1_2</v>
          </cell>
          <cell r="D45" t="str">
            <v>Ocena techniczno-ekonomicznej wykonalności zwiększenia redukcji azotu w wybranych oczyszczalniach ścieków przemysłu chemicznego</v>
          </cell>
          <cell r="E45" t="str">
            <v>ND</v>
          </cell>
          <cell r="F45" t="str">
            <v>brak cba</v>
          </cell>
          <cell r="G45" t="str">
            <v>brak cba</v>
          </cell>
          <cell r="H45" t="str">
            <v>brak cba</v>
          </cell>
          <cell r="I45" t="str">
            <v>brak cba</v>
          </cell>
          <cell r="J45" t="str">
            <v>brak cba</v>
          </cell>
          <cell r="K45" t="str">
            <v>brak oceny</v>
          </cell>
          <cell r="L45">
            <v>1000000</v>
          </cell>
          <cell r="M45">
            <v>5</v>
          </cell>
          <cell r="N45" t="str">
            <v>brak oceny</v>
          </cell>
          <cell r="O45" t="str">
            <v>Brak możliwości oszacowania korzyści
Nie przeprowadzono analizy jakościowej.
 Szacunkowe koszty wdrożenia działania wynoszą 1000000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Brak możliwości oszacowania korzyści</v>
          </cell>
          <cell r="Q45" t="str">
            <v>Nie przeprowadzono analizy jakościowej.</v>
          </cell>
          <cell r="R45" t="str">
            <v>Szacunkowe koszty wdrożenia działania wynoszą 1000000 PLN.Źródło oszacowania kosztów: Szacunek ceny rynkowej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cell r="V45" t="str">
            <v>Założenia do szacunku korzyści:
Brak możliwości oszacowania korzyści</v>
          </cell>
          <cell r="W45" t="str">
            <v>Szacunkowe koszty wdrożenia działania wynoszą 1000000 PLN.
Żródło oszacowania kosztów:Szacunek ceny rynkowej</v>
          </cell>
          <cell r="X45" t="str">
            <v>Założenia do szacunku kosztów:
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B45">
            <v>0</v>
          </cell>
        </row>
        <row r="46">
          <cell r="C46" t="str">
            <v>KTM14_5</v>
          </cell>
          <cell r="D46" t="str">
            <v>Koncesje i decyzje środowiskowe dla przedsięwzięć polegających na rozpoznawaniu, poszukiwaniu i eksploatacji podmorskich złóż (wytyczne dla organów wydających decyzje administracyjne)</v>
          </cell>
          <cell r="E46">
            <v>0</v>
          </cell>
          <cell r="F46" t="str">
            <v>brak cba</v>
          </cell>
          <cell r="G46" t="str">
            <v>brak cba</v>
          </cell>
          <cell r="H46" t="str">
            <v>brak cba</v>
          </cell>
          <cell r="I46" t="str">
            <v>brak cba</v>
          </cell>
          <cell r="J46" t="str">
            <v>brak cba</v>
          </cell>
          <cell r="K46" t="str">
            <v>brak oceny</v>
          </cell>
          <cell r="L46">
            <v>30000</v>
          </cell>
          <cell r="M46">
            <v>5</v>
          </cell>
          <cell r="N46" t="str">
            <v>brak oceny</v>
          </cell>
          <cell r="O46" t="str">
            <v>Dla działania nie została przeprowadzona analiza ilościowa.
Nie przeprowadzono analizy jakościowej.
 Szacunkowe koszty wdrożenia działania wynoszą 30000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6" t="str">
            <v>Dla działania nie została przeprowadzona analiza ilościowa.</v>
          </cell>
          <cell r="Q46" t="str">
            <v>Nie przeprowadzono analizy jakościowej.</v>
          </cell>
          <cell r="R46" t="str">
            <v>Szacunkowe koszty wdrożenia działania wynoszą 30000 PLN.Źródło oszacowania kosztów: Szacunek ceny rynkowej
Zgodnie z założoną metodyką, odnosząc tę wartość do przyjętej 5-stopniowej skali oceny, gdzie 1 oznacza bardzo wysoki, a 5 bardzo niski koszt wdrożenia, działanie otrzymało wynikową ocenę 5.</v>
          </cell>
          <cell r="S46" t="str">
            <v>Z uwagi na brak analizy jakościowej nie dokonano oceny efektywności kosztowej.</v>
          </cell>
          <cell r="T46" t="str">
            <v>opracowanie studialne</v>
          </cell>
          <cell r="U46" t="str">
            <v>Dla działania nie została przeprowadzona analiza ilościowa.</v>
          </cell>
          <cell r="V46" t="str">
            <v xml:space="preserve"> </v>
          </cell>
          <cell r="W46" t="str">
            <v>Szacunkowe koszty wdrożenia działania wynoszą 30000 PLN.
Żródło oszacowania kosztów:Szacunek ceny rynkowej</v>
          </cell>
          <cell r="X46" t="str">
            <v>Założenia do szacunku kosztów:
Koszt opracowania wytycznych.</v>
          </cell>
          <cell r="AB46">
            <v>0</v>
          </cell>
        </row>
        <row r="47">
          <cell r="C47" t="str">
            <v>KTM31_3</v>
          </cell>
          <cell r="D47" t="str">
            <v>Wykorzystanie wyników kompleksowych wytycznych dotyczących ekosytemowej metodyki wyboru miejsca deponowania osadów (urobku bagrowanego) w morzu oraz zarządzania przybrzeżnymi klapowiskami na obszarze Morza Bałtyckiego</v>
          </cell>
          <cell r="E47">
            <v>0</v>
          </cell>
          <cell r="F47" t="str">
            <v>brak cba</v>
          </cell>
          <cell r="G47" t="str">
            <v>brak cba</v>
          </cell>
          <cell r="H47" t="str">
            <v>brak cba</v>
          </cell>
          <cell r="I47" t="str">
            <v>brak cba</v>
          </cell>
          <cell r="J47" t="str">
            <v>brak cba</v>
          </cell>
          <cell r="K47" t="str">
            <v>brak oceny</v>
          </cell>
          <cell r="L47">
            <v>40000</v>
          </cell>
          <cell r="M47">
            <v>5</v>
          </cell>
          <cell r="N47" t="str">
            <v>brak oceny</v>
          </cell>
          <cell r="O47" t="str">
            <v>Dla działania nie została przeprowadzona analiza ilościowa.
Nie przeprowadzono analizy jakościowej.
 Szacunkowe koszty wdrożenia działania wynoszą 40000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7" t="str">
            <v>Dla działania nie została przeprowadzona analiza ilościowa.</v>
          </cell>
          <cell r="Q47" t="str">
            <v>Nie przeprowadzono analizy jakościowej.</v>
          </cell>
          <cell r="R47" t="str">
            <v>Szacunkowe koszty wdrożenia działania wynoszą 40000 PLN. 
Zgodnie z założoną metodyką, odnosząc tę wartość do przyjętej 5-stopniowej skali oceny, gdzie 1 oznacza bardzo wysoki, a 5 bardzo niski koszt wdrożenia, działanie otrzymało wynikową ocenę 5.</v>
          </cell>
          <cell r="S47" t="str">
            <v>Z uwagi na brak analizy jakościowej nie dokonano oceny efektywności kosztowej.</v>
          </cell>
          <cell r="T47" t="str">
            <v>działanie administracyjne, studialne</v>
          </cell>
          <cell r="U47" t="str">
            <v>Dla działania nie została przeprowadzona analiza ilościowa.</v>
          </cell>
          <cell r="V47" t="str">
            <v xml:space="preserve"> </v>
          </cell>
          <cell r="W47" t="str">
            <v xml:space="preserve">Szacunkowe koszty wdrożenia działania wynoszą 40000 PLN.
 </v>
          </cell>
          <cell r="X47" t="str">
            <v>Założenia do szacunku kosztów:
Środki będą przeznaczone na wykonanie planowanej ekspertyzy ws. programu monitorowania klapowisk.</v>
          </cell>
          <cell r="AB47">
            <v>0</v>
          </cell>
        </row>
        <row r="48">
          <cell r="C48" t="str">
            <v>KTM14_6</v>
          </cell>
          <cell r="D48" t="str">
            <v>Analiza zakresu i skutków środowiskowych trwałych zmian hydrograficznych</v>
          </cell>
          <cell r="E48">
            <v>0</v>
          </cell>
          <cell r="F48" t="str">
            <v>brak cba</v>
          </cell>
          <cell r="G48" t="str">
            <v>brak cba</v>
          </cell>
          <cell r="H48" t="str">
            <v>brak cba</v>
          </cell>
          <cell r="I48" t="str">
            <v>brak cba</v>
          </cell>
          <cell r="J48" t="str">
            <v>brak cba</v>
          </cell>
          <cell r="K48" t="str">
            <v>brak oceny</v>
          </cell>
          <cell r="L48">
            <v>2000000</v>
          </cell>
          <cell r="M48">
            <v>5</v>
          </cell>
          <cell r="N48" t="str">
            <v>brak oceny</v>
          </cell>
          <cell r="O48" t="str">
            <v>Dla działania nie została przeprowadzona analiza ilościowa.
Nie przeprowadzono analizy jakościowej.
 Szacunkowe koszty wdrożenia działania wynoszą 2000000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2000000 PLN.Źródło oszacowania kosztów: Szacunek ceny rynkowej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studialne</v>
          </cell>
          <cell r="U48" t="str">
            <v>Dla działania nie została przeprowadzona analiza ilościowa.</v>
          </cell>
          <cell r="V48" t="str">
            <v xml:space="preserve"> </v>
          </cell>
          <cell r="W48" t="str">
            <v>Szacunkowe koszty wdrożenia działania wynoszą 2000000 PLN.
Żródło oszacowania kosztów:Szacunek ceny rynkowej</v>
          </cell>
          <cell r="X48" t="str">
            <v>Założenia do szacunku kosztów:
Oszacowano koszty wykonania opracowania studialnego i prac badawczych na poziomie 2 000 000 PLN.</v>
          </cell>
          <cell r="AB48">
            <v>0</v>
          </cell>
        </row>
        <row r="49">
          <cell r="C49" t="str">
            <v>KTM14_9</v>
          </cell>
          <cell r="D49" t="str">
            <v xml:space="preserve">Analiza zagrożeń dla środowiska morskiego wraku statku Stuttgart wraz z analizą istniejących technologii utylizacji zagrożenia i możliwości ich wykorzystania
</v>
          </cell>
          <cell r="E49">
            <v>0</v>
          </cell>
          <cell r="F49" t="str">
            <v>brak CBA</v>
          </cell>
          <cell r="G49" t="str">
            <v>brak CBA</v>
          </cell>
          <cell r="H49" t="str">
            <v>brak CBA</v>
          </cell>
          <cell r="I49" t="str">
            <v>brak CBA</v>
          </cell>
          <cell r="J49" t="str">
            <v>brak cba</v>
          </cell>
          <cell r="K49" t="str">
            <v>brak oceny</v>
          </cell>
          <cell r="L49">
            <v>301000</v>
          </cell>
          <cell r="M49">
            <v>5</v>
          </cell>
          <cell r="N49" t="str">
            <v>brak oceny</v>
          </cell>
          <cell r="O49"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badawczo -  studialne</v>
          </cell>
          <cell r="U49" t="str">
            <v>Dla działania nie została przeprowadzona analiza ilościowa.</v>
          </cell>
          <cell r="V49" t="str">
            <v xml:space="preserve"> </v>
          </cell>
          <cell r="W49" t="str">
            <v>Szacunkowe koszty wdrożenia działania wynoszą 301000 PLN.
Żródło oszacowania kosztów:Eksperckie</v>
          </cell>
          <cell r="X49" t="str">
            <v xml:space="preserve">Założenia do szacunku kosztów:
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B49">
            <v>0</v>
          </cell>
        </row>
        <row r="50">
          <cell r="C50" t="str">
            <v>KTM14_10</v>
          </cell>
          <cell r="D50" t="str">
            <v>Zbadanie skali zagrożeń środowiskowych wynikających z zalegania wraków na dnie morskim</v>
          </cell>
          <cell r="E50">
            <v>0</v>
          </cell>
          <cell r="F50" t="str">
            <v>brak CBA</v>
          </cell>
          <cell r="G50" t="str">
            <v>brak CBA</v>
          </cell>
          <cell r="H50" t="str">
            <v>brak CBA</v>
          </cell>
          <cell r="I50" t="str">
            <v>brak CBA</v>
          </cell>
          <cell r="J50" t="str">
            <v>brak cba</v>
          </cell>
          <cell r="K50" t="str">
            <v>brak oceny</v>
          </cell>
          <cell r="L50">
            <v>400000</v>
          </cell>
          <cell r="M50">
            <v>5</v>
          </cell>
          <cell r="N50" t="str">
            <v>brak oceny</v>
          </cell>
          <cell r="O50" t="str">
            <v>Dla działania nie została przeprowadzona analiza ilościowa.
Nie przeprowadzono analizy jakościowej.
 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opracowanie studialne</v>
          </cell>
          <cell r="U50" t="str">
            <v>Dla działania nie została przeprowadzona analiza ilościowa.</v>
          </cell>
          <cell r="V50" t="str">
            <v xml:space="preserve"> </v>
          </cell>
          <cell r="W50" t="str">
            <v>Szacunkowe koszty wdrożenia działania wynoszą 400000 PLN.
Żródło oszacowania kosztów:Szacunek ceny rynkowej</v>
          </cell>
          <cell r="X50" t="str">
            <v>Założenia do szacunku kosztów:
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v>
          </cell>
          <cell r="AB50">
            <v>0</v>
          </cell>
        </row>
        <row r="51">
          <cell r="C51" t="str">
            <v>KTM32</v>
          </cell>
          <cell r="D51" t="str">
            <v>Podpisanie dwustronnych lub wielostronnych planów wspólnego reagowania w razie poważnego przypadku zanieczyszczenia morza olejami i innymi substancjami szkodliwymi</v>
          </cell>
          <cell r="E51">
            <v>0</v>
          </cell>
          <cell r="F51" t="str">
            <v>brak CBA</v>
          </cell>
          <cell r="G51" t="str">
            <v>brak CBA</v>
          </cell>
          <cell r="H51" t="str">
            <v>brak CBA</v>
          </cell>
          <cell r="I51" t="str">
            <v>brak CBA</v>
          </cell>
          <cell r="J51" t="str">
            <v>brak cba</v>
          </cell>
          <cell r="K51" t="str">
            <v>brak oceny</v>
          </cell>
          <cell r="L51">
            <v>50000</v>
          </cell>
          <cell r="M51">
            <v>5</v>
          </cell>
          <cell r="N51" t="str">
            <v>brak oceny</v>
          </cell>
          <cell r="O51" t="str">
            <v>Dla działania nie została przeprowadzona analiza ilościowa.
Nie przeprowadzono analizy jakościowej.
 Szacunkowe koszty wdrożenia działania wynoszą 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50000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administracyjne</v>
          </cell>
          <cell r="U51" t="str">
            <v>Dla działania nie została przeprowadzona analiza ilościowa.</v>
          </cell>
          <cell r="V51" t="str">
            <v xml:space="preserve"> </v>
          </cell>
          <cell r="W51" t="str">
            <v xml:space="preserve">Szacunkowe koszty wdrożenia działania wynoszą 50000 PLN.
 </v>
          </cell>
          <cell r="X51" t="str">
            <v>Założenia do szacunku kosztów:
Koszty spotkań założono na poziomie 50 000 PLN. Przyjęto założenie, że  odbędzie się 10 spotkań o charakterze  międzynarodowym. Koszt organizacji 1 spotkania przyjęto na poziomie 5 000 PLN.</v>
          </cell>
          <cell r="AB51">
            <v>0</v>
          </cell>
        </row>
        <row r="52">
          <cell r="C52" t="str">
            <v>KTM31_8</v>
          </cell>
          <cell r="D52" t="str">
            <v xml:space="preserve">Wspieranie działań podejmowanych na poziomie międzynarodowym dotyczących minimalizacji wpływu wód pochodzących z systemów oczyszczania spalin </v>
          </cell>
          <cell r="E52">
            <v>0</v>
          </cell>
          <cell r="F52" t="str">
            <v>brak CBA</v>
          </cell>
          <cell r="G52" t="str">
            <v>brak CBA</v>
          </cell>
          <cell r="H52" t="str">
            <v>brak CBA</v>
          </cell>
          <cell r="I52" t="str">
            <v>brak CBA</v>
          </cell>
          <cell r="J52" t="str">
            <v>brak cba</v>
          </cell>
          <cell r="K52" t="str">
            <v>brak oceny</v>
          </cell>
          <cell r="L52">
            <v>25000</v>
          </cell>
          <cell r="M52">
            <v>5</v>
          </cell>
          <cell r="N52" t="str">
            <v>brak oceny</v>
          </cell>
          <cell r="O52"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2" t="str">
            <v>Dla działania nie została przeprowadzona analiza ilościowa.</v>
          </cell>
          <cell r="Q52" t="str">
            <v>Nie przeprowadzono analizy jakościowej.</v>
          </cell>
          <cell r="R52" t="str">
            <v>Szacunkowe koszty wdrożenia działania wynoszą 25000 PLN. 
Zgodnie z założoną metodyką, odnosząc tę wartość do przyjętej 5-stopniowej skali oceny, gdzie 1 oznacza bardzo wysoki, a 5 bardzo niski koszt wdrożenia, działanie otrzymało wynikową ocenę 5.</v>
          </cell>
          <cell r="S52" t="str">
            <v>Z uwagi na brak analizy jakościowej nie dokonano oceny efektywności kosztowej.</v>
          </cell>
          <cell r="T52" t="str">
            <v>działanie wspierające</v>
          </cell>
          <cell r="U52" t="str">
            <v>Dla działania nie została przeprowadzona analiza ilościowa.</v>
          </cell>
          <cell r="V52" t="str">
            <v xml:space="preserve"> </v>
          </cell>
          <cell r="W52" t="str">
            <v xml:space="preserve">Szacunkowe koszty wdrożenia działania wynoszą 25000 PLN.
 </v>
          </cell>
          <cell r="X52" t="str">
            <v>Założenia do szacunku kosztów:
Wskazane w zakresie rzeczowym zadanie będzie realizowane w ramach obecnych zadań resortu gospodarki morskiej. W koszcie działania przyjęto szacunek kosztów delegacji przedstawicieli uczestniczących w negocjacjach/współpracy międzynarodowej.</v>
          </cell>
          <cell r="AB52">
            <v>0</v>
          </cell>
        </row>
        <row r="53">
          <cell r="C53" t="str">
            <v>KTM31_9</v>
          </cell>
          <cell r="D53" t="str">
            <v>Stworzenie algorytmu postępowania podczas prac czerpalnych w przypadku osadów zanieczyszczonych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PLN.Źródło oszacowania kosztów: Koszty zostały oszacowane w oparciu o ceny rynkowe opracowań studialnych z zakresu objętego działaniem.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PLN.Źródło oszacowania kosztów: Koszty zostały oszacowane w oparciu o ceny rynkowe opracowań studialnych z zakresu objętego działaniem.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cell r="V53" t="str">
            <v xml:space="preserve"> </v>
          </cell>
          <cell r="W53" t="str">
            <v>Szacunkowe koszty wdrożenia działania wynoszą 200000 PLN.
Żródło oszacowania kosztów:Koszty zostały oszacowane w oparciu o ceny rynkowe opracowań studialnych z zakresu objętego działaniem.</v>
          </cell>
          <cell r="X53" t="str">
            <v>Założenia do szacunku kosztów:
Koszty zostały oszacowane w oparciu o ceny rynkowe opracowań studialnych z zakresu objętego działaniem.</v>
          </cell>
          <cell r="AB53">
            <v>0</v>
          </cell>
        </row>
        <row r="54">
          <cell r="C54" t="str">
            <v>KTM29_2</v>
          </cell>
          <cell r="D54" t="str">
            <v>Wprowadzenie zasady „bez opłat specjalnych„ („no special fee”) w odniesieniu do odbioru odpadów ze statków w portach</v>
          </cell>
          <cell r="E54">
            <v>0</v>
          </cell>
          <cell r="F54" t="str">
            <v>brak CBA</v>
          </cell>
          <cell r="G54" t="str">
            <v>brak CBA</v>
          </cell>
          <cell r="H54" t="str">
            <v>brak CBA</v>
          </cell>
          <cell r="I54" t="str">
            <v>brak CBA</v>
          </cell>
          <cell r="J54" t="str">
            <v>brak cba</v>
          </cell>
          <cell r="K54" t="str">
            <v>brak oceny</v>
          </cell>
          <cell r="L54">
            <v>200000</v>
          </cell>
          <cell r="M54">
            <v>5</v>
          </cell>
          <cell r="N54" t="str">
            <v>brak oceny</v>
          </cell>
          <cell r="O54" t="str">
            <v>Dla działania nie została przeprowadzona analiza ilościowa.
Nie przeprowadzono analizy jakościowej.
 Szacunkowe koszty wdrożenia działania wynoszą 200000 PLN.Źródło oszacowania kosztów: Szacunki własne kosztów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200000 PLN.Źródło oszacowania kosztów: Szacunki własne kosztów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cell r="V54" t="str">
            <v xml:space="preserve"> </v>
          </cell>
          <cell r="W54" t="str">
            <v>Szacunkowe koszty wdrożenia działania wynoszą 200000 PLN.
Żródło oszacowania kosztów:Szacunki własne kosztów</v>
          </cell>
          <cell r="X54" t="str">
            <v>Założenia do szacunku kosztów:
Koszty działań prawnych i administracyjnych  w ramach bieżących działań portów oszacowano na kwotę 200 000 PLN.</v>
          </cell>
          <cell r="AB54">
            <v>0</v>
          </cell>
        </row>
        <row r="55">
          <cell r="C55" t="str">
            <v>KTM31_11</v>
          </cell>
          <cell r="D55" t="str">
            <v>Ograniczenie wprowadzania do wód morskich parafin i pochodnych</v>
          </cell>
          <cell r="E55">
            <v>0</v>
          </cell>
          <cell r="F55" t="str">
            <v>brak CBA</v>
          </cell>
          <cell r="G55" t="str">
            <v>brak CBA</v>
          </cell>
          <cell r="H55" t="str">
            <v>brak CBA</v>
          </cell>
          <cell r="I55" t="str">
            <v>brak CBA</v>
          </cell>
          <cell r="J55" t="str">
            <v>brak cba</v>
          </cell>
          <cell r="K55" t="str">
            <v>brak oceny</v>
          </cell>
          <cell r="L55">
            <v>25000</v>
          </cell>
          <cell r="M55">
            <v>5</v>
          </cell>
          <cell r="N55" t="str">
            <v>brak oceny</v>
          </cell>
          <cell r="O55" t="str">
            <v>Dla działania nie została przeprowadzona analiza ilościowa.
Nie przeprowadzono analizy jakościowej.
 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cell r="V55" t="str">
            <v xml:space="preserve"> </v>
          </cell>
          <cell r="W55" t="str">
            <v xml:space="preserve">Szacunkowe koszty wdrożenia działania wynoszą 25000 PLN.
 </v>
          </cell>
          <cell r="X55" t="str">
            <v>Założenia do szacunku kosztów:
Koszty delegacji przedstawicieli uczestniczących w negocjacjach/współpracy międzynarodowej.</v>
          </cell>
          <cell r="AB55">
            <v>0</v>
          </cell>
        </row>
        <row r="56">
          <cell r="C56" t="str">
            <v>KTM29_7</v>
          </cell>
          <cell r="D56" t="str">
            <v>Analiza występowania mikrocząstek plastików w środowisku morskim </v>
          </cell>
          <cell r="E56">
            <v>0</v>
          </cell>
          <cell r="F56" t="str">
            <v>brak CBA</v>
          </cell>
          <cell r="G56" t="str">
            <v>brak CBA</v>
          </cell>
          <cell r="H56" t="str">
            <v>brak CBA</v>
          </cell>
          <cell r="I56" t="str">
            <v>brak CBA</v>
          </cell>
          <cell r="J56" t="str">
            <v>brak cba</v>
          </cell>
          <cell r="K56" t="str">
            <v>brak oceny</v>
          </cell>
          <cell r="L56">
            <v>600000</v>
          </cell>
          <cell r="M56">
            <v>5</v>
          </cell>
          <cell r="N56" t="str">
            <v>brak oceny</v>
          </cell>
          <cell r="O56" t="str">
            <v>Dla działania nie została przeprowadzona analiza ilościowa.
Nie przeprowadzono analizy jakościowej.
 Szacunkowe koszty wdrożenia działania wynoszą 600000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600000 PLN.Źródło oszacowania kosztów: Szacunek ceny rynkowej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cell r="V56" t="str">
            <v xml:space="preserve"> </v>
          </cell>
          <cell r="W56" t="str">
            <v>Szacunkowe koszty wdrożenia działania wynoszą 600000 PLN.
Żródło oszacowania kosztów:Szacunek ceny rynkowej</v>
          </cell>
          <cell r="X56" t="str">
            <v>Założenia do szacunku kosztów:
W działaniu tym koszty oszacowano na podstawie danych dla podobnych działań.</v>
          </cell>
          <cell r="AB56">
            <v>0</v>
          </cell>
        </row>
        <row r="57">
          <cell r="C57" t="str">
            <v>KTM29_8</v>
          </cell>
          <cell r="D57" t="str">
            <v>Znakowanie sieci rybackich - zapobieganie powstawaniu sieci widm</v>
          </cell>
          <cell r="E57">
            <v>0</v>
          </cell>
          <cell r="F57" t="str">
            <v>brak CBA</v>
          </cell>
          <cell r="G57" t="str">
            <v>brak CBA</v>
          </cell>
          <cell r="H57" t="str">
            <v>brak CBA</v>
          </cell>
          <cell r="I57" t="str">
            <v>brak CBA</v>
          </cell>
          <cell r="J57" t="str">
            <v>brak cba</v>
          </cell>
          <cell r="K57" t="str">
            <v>brak oceny</v>
          </cell>
          <cell r="L57">
            <v>300000</v>
          </cell>
          <cell r="M57">
            <v>5</v>
          </cell>
          <cell r="N57" t="str">
            <v>brak oceny</v>
          </cell>
          <cell r="O57" t="str">
            <v>Dla działania nie została przeprowadzona analiza ilościowa.
Nie przeprowadzono analizy jakościowej.
 Szacunkowe koszty wdrożenia działania wynoszą 300000 PLN.Źródło oszacowania kosztów: Economic and social analyses for the Marine Strategy Framework Directive. Part 2: Program of measures. Theme: Marine Litter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300000 PLN.Źródło oszacowania kosztów: Economic and social analyses for the Marine Strategy Framework Directive. Part 2: Program of measures. Theme: Marine Litter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cell r="V57" t="str">
            <v xml:space="preserve"> </v>
          </cell>
          <cell r="W57" t="str">
            <v>Szacunkowe koszty wdrożenia działania wynoszą 300000 PLN.
Żródło oszacowania kosztów:Economic and social analyses for the Marine Strategy Framework Directive. Part 2: Program of measures. Theme: Marine Litter</v>
          </cell>
          <cell r="X57" t="str">
            <v>Założenia do szacunku kosztów:
Oszacowane koszty związane będą z opracowaniem i testowaniem technologii elektronicznego znakowania sieci.
Dodatkowo w programie holenderskim koszty inwestycyjne założone były na poziomie 328 500 € na 220 sieci.</v>
          </cell>
          <cell r="AB57">
            <v>0</v>
          </cell>
        </row>
        <row r="58">
          <cell r="C58" t="str">
            <v>KTM28_2</v>
          </cell>
          <cell r="D58" t="str">
            <v>Współpraca na poziomie międzynarodowym w zakresie ustanawiania wymogów dotyczących ograniczenia hałasu podwodnego z transportu morskiego</v>
          </cell>
          <cell r="E58">
            <v>0</v>
          </cell>
          <cell r="F58" t="str">
            <v>brak CBA</v>
          </cell>
          <cell r="G58" t="str">
            <v>brak CBA</v>
          </cell>
          <cell r="H58" t="str">
            <v>brak CBA</v>
          </cell>
          <cell r="I58" t="str">
            <v>brak CBA</v>
          </cell>
          <cell r="J58" t="str">
            <v>brak cba</v>
          </cell>
          <cell r="K58" t="str">
            <v>brak oceny</v>
          </cell>
          <cell r="L58">
            <v>25000</v>
          </cell>
          <cell r="M58">
            <v>5</v>
          </cell>
          <cell r="N58" t="str">
            <v>brak oceny</v>
          </cell>
          <cell r="O58" t="str">
            <v>Dla działania nie została przeprowadzona analiza ilościowa.
Nie przeprowadzono analizy jakościowej.
 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cell r="V58" t="str">
            <v xml:space="preserve"> </v>
          </cell>
          <cell r="W58" t="str">
            <v xml:space="preserve">Szacunkowe koszty wdrożenia działania wynoszą 25000 PLN.
 </v>
          </cell>
          <cell r="X58" t="str">
            <v>Założenia do szacunku kosztów:
Koszty obejmować będą m.in. wyjazdy na spotkania na arenie międzynarodowej poświęcone ustanawianiu wymogów dotyczących ograniczenia hałasu podwodnego z transportu morskiego</v>
          </cell>
          <cell r="AB58">
            <v>0</v>
          </cell>
        </row>
        <row r="59">
          <cell r="C59" t="str">
            <v>KTM28_4</v>
          </cell>
          <cell r="D59" t="str">
            <v>Wdrożenie rejestru źródeł hałasu impulsowego</v>
          </cell>
          <cell r="E59">
            <v>0</v>
          </cell>
          <cell r="F59" t="str">
            <v>brak CBA</v>
          </cell>
          <cell r="G59" t="str">
            <v>brak CBA</v>
          </cell>
          <cell r="H59" t="str">
            <v>brak CBA</v>
          </cell>
          <cell r="I59" t="str">
            <v>brak CBA</v>
          </cell>
          <cell r="J59" t="str">
            <v>brak cba</v>
          </cell>
          <cell r="K59" t="str">
            <v>brak oceny</v>
          </cell>
          <cell r="L59">
            <v>800000</v>
          </cell>
          <cell r="M59">
            <v>5</v>
          </cell>
          <cell r="N59" t="str">
            <v>brak oceny</v>
          </cell>
          <cell r="O59" t="str">
            <v>Dla działania nie została przeprowadzona analiza ilościowa.
Nie przeprowadzono analizy jakościowej.
 Szacunkowe koszty wdrożenia działania wynoszą 800000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800000 PLN.Źródło oszacowania kosztów: Szacunek ceny rynkowej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cell r="V59" t="str">
            <v xml:space="preserve"> </v>
          </cell>
          <cell r="W59" t="str">
            <v>Szacunkowe koszty wdrożenia działania wynoszą 800000 PLN.
Żródło oszacowania kosztów:Szacunek ceny rynkowej</v>
          </cell>
          <cell r="X59" t="str">
            <v>Założenia do szacunku kosztów:
Przyjęto, że na działnie w pierwszym roku (2016) przewidziano 400 000 PLN oraz po 100 tys. PLN w każdym z 4 kolejnych lat do 2020 r. Łączny koszt tego działania oszacowano na kwotę 800 000 PLN.</v>
          </cell>
          <cell r="AB59">
            <v>0</v>
          </cell>
        </row>
        <row r="60">
          <cell r="C60" t="str">
            <v>KTM38_5</v>
          </cell>
          <cell r="D60" t="str">
            <v>Opracowanie sezonowych map hałasu</v>
          </cell>
          <cell r="E60">
            <v>0</v>
          </cell>
          <cell r="F60" t="str">
            <v>brak CBA</v>
          </cell>
          <cell r="G60" t="str">
            <v>brak CBA</v>
          </cell>
          <cell r="H60" t="str">
            <v>brak CBA</v>
          </cell>
          <cell r="I60" t="str">
            <v>brak CBA</v>
          </cell>
          <cell r="J60" t="str">
            <v>brak cba</v>
          </cell>
          <cell r="K60" t="str">
            <v>brak oceny</v>
          </cell>
          <cell r="L60">
            <v>400000</v>
          </cell>
          <cell r="M60">
            <v>5</v>
          </cell>
          <cell r="N60" t="str">
            <v>brak oceny</v>
          </cell>
          <cell r="O60" t="str">
            <v>Dla działania nie została przeprowadzona analiza ilościowa.
Nie przeprowadzono analizy jakościowej.
 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60" t="str">
            <v>Dla działania nie została przeprowadzona analiza ilościowa.</v>
          </cell>
          <cell r="Q60" t="str">
            <v>Nie przeprowadzono analizy jakościowej.</v>
          </cell>
          <cell r="R60" t="str">
            <v>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v>
          </cell>
          <cell r="S60" t="str">
            <v>Z uwagi na brak analizy jakościowej nie dokonano oceny efektywności kosztowej.</v>
          </cell>
          <cell r="T60" t="str">
            <v>opracowanie studialne</v>
          </cell>
          <cell r="U60" t="str">
            <v>Dla działania nie została przeprowadzona analiza ilościowa.</v>
          </cell>
          <cell r="V60" t="str">
            <v xml:space="preserve"> </v>
          </cell>
          <cell r="W60" t="str">
            <v>Szacunkowe koszty wdrożenia działania wynoszą 400000 PLN.
Żródło oszacowania kosztów:Szacunek ceny rynkowej</v>
          </cell>
          <cell r="X60" t="str">
            <v>Założenia do szacunku kosztów:
Szacowno koszty dla tego dziąlania w kwocie 400 000 PLN.</v>
          </cell>
          <cell r="AB60">
            <v>0</v>
          </cell>
        </row>
        <row r="61">
          <cell r="C61">
            <v>0</v>
          </cell>
          <cell r="D61" t="e">
            <v>#N/A</v>
          </cell>
          <cell r="E61" t="str">
            <v>ND</v>
          </cell>
          <cell r="F61" t="e">
            <v>#N/A</v>
          </cell>
          <cell r="G61" t="e">
            <v>#N/A</v>
          </cell>
          <cell r="H61" t="e">
            <v>#N/A</v>
          </cell>
          <cell r="I61" t="e">
            <v>#N/A</v>
          </cell>
          <cell r="J61" t="str">
            <v>brak cba</v>
          </cell>
          <cell r="K61" t="str">
            <v>brak oceny</v>
          </cell>
          <cell r="L61" t="str">
            <v>ND</v>
          </cell>
          <cell r="M61" t="str">
            <v>brak danych</v>
          </cell>
          <cell r="N61" t="str">
            <v>brak oceny</v>
          </cell>
          <cell r="O61" t="e">
            <v>#N/A</v>
          </cell>
          <cell r="P61" t="e">
            <v>#N/A</v>
          </cell>
          <cell r="Q61" t="e">
            <v>#N/A</v>
          </cell>
          <cell r="R61" t="e">
            <v>#N/A</v>
          </cell>
          <cell r="S61" t="str">
            <v>Z uwagi na brak analizy jakościowej oraz brak możliwości oszacowania kosztów działania nie dokonano oceny efektywności kosztowej.</v>
          </cell>
          <cell r="T61" t="e">
            <v>#N/A</v>
          </cell>
          <cell r="U61" t="str">
            <v>Dla działania nie została przeprowadzona analiza ilościowa.</v>
          </cell>
          <cell r="V61" t="e">
            <v>#N/A</v>
          </cell>
          <cell r="W61" t="str">
            <v>Nie oszacowano kosztów wdrożenia działania.</v>
          </cell>
          <cell r="X61" t="e">
            <v>#N/A</v>
          </cell>
          <cell r="AB61" t="e">
            <v>#N/A</v>
          </cell>
        </row>
        <row r="62">
          <cell r="C62" t="str">
            <v>KTM27</v>
          </cell>
          <cell r="D62" t="str">
            <v>Wprowadzenie ograniczeń trałowania dennego na obszarach gdzie istnieje konieczność ochrony cennych zbiorowisk organizmów dennych</v>
          </cell>
          <cell r="E62">
            <v>0</v>
          </cell>
          <cell r="F62">
            <v>1</v>
          </cell>
          <cell r="G62">
            <v>2</v>
          </cell>
          <cell r="H62">
            <v>2</v>
          </cell>
          <cell r="I62">
            <v>2</v>
          </cell>
          <cell r="J62">
            <v>7</v>
          </cell>
          <cell r="K62">
            <v>2</v>
          </cell>
          <cell r="L62" t="str">
            <v>ND</v>
          </cell>
          <cell r="M62" t="str">
            <v>brak danych</v>
          </cell>
          <cell r="N62" t="str">
            <v>brak oceny</v>
          </cell>
          <cell r="O6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2" t="str">
            <v>Dla działania nie została przeprowadzona analiza ilościowa.</v>
          </cell>
          <cell r="Q6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2" t="str">
            <v>Oszacowanie kosztów możliwe po ustaleniu zakresu działania.</v>
          </cell>
          <cell r="S62" t="str">
            <v>Z uwagi na brak możliwości oszacowania kosztów działania nie dokonano oceny efektywności kosztowej.</v>
          </cell>
          <cell r="T62" t="str">
            <v>to samo co w D1</v>
          </cell>
          <cell r="U62" t="str">
            <v>Dla działania nie została przeprowadzona analiza ilościowa.</v>
          </cell>
          <cell r="V62" t="str">
            <v xml:space="preserve"> </v>
          </cell>
          <cell r="W62" t="str">
            <v>Nie oszacowano kosztów wdrożenia działania.</v>
          </cell>
          <cell r="X62" t="str">
            <v>Założenia do szacunku kosztów:
Oszacowanie kosztów możliwe po ustaleniu zakresu działania.</v>
          </cell>
          <cell r="AB62">
            <v>0</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1"/>
  <sheetViews>
    <sheetView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68" t="s">
        <v>55</v>
      </c>
      <c r="C4" s="168"/>
      <c r="D4" s="168"/>
      <c r="E4" s="168"/>
    </row>
    <row r="5" spans="2:5">
      <c r="B5" s="169"/>
      <c r="C5" s="170"/>
      <c r="D5" s="3" t="s">
        <v>2</v>
      </c>
      <c r="E5" s="2">
        <v>1</v>
      </c>
    </row>
    <row r="6" spans="2:5">
      <c r="B6" s="169"/>
      <c r="C6" s="170"/>
      <c r="D6" s="3" t="s">
        <v>3</v>
      </c>
      <c r="E6" s="2">
        <v>2</v>
      </c>
    </row>
    <row r="7" spans="2:5">
      <c r="B7" s="169"/>
      <c r="C7" s="170"/>
      <c r="D7" s="3" t="s">
        <v>4</v>
      </c>
      <c r="E7" s="2">
        <v>3</v>
      </c>
    </row>
    <row r="8" spans="2:5">
      <c r="B8" s="169"/>
      <c r="C8" s="170"/>
      <c r="D8" s="3" t="s">
        <v>5</v>
      </c>
      <c r="E8" s="2">
        <v>4</v>
      </c>
    </row>
    <row r="9" spans="2:5" ht="7.5" customHeight="1"/>
    <row r="10" spans="2:5">
      <c r="B10" s="168" t="s">
        <v>163</v>
      </c>
      <c r="C10" s="168"/>
      <c r="D10" s="168"/>
      <c r="E10" s="168"/>
    </row>
    <row r="11" spans="2:5" ht="16.5">
      <c r="B11" s="169" t="s">
        <v>164</v>
      </c>
      <c r="C11" s="170" t="s">
        <v>11</v>
      </c>
      <c r="D11" s="146" t="s">
        <v>2</v>
      </c>
      <c r="E11" s="147">
        <v>1</v>
      </c>
    </row>
    <row r="12" spans="2:5" ht="16.5">
      <c r="B12" s="171" t="s">
        <v>165</v>
      </c>
      <c r="C12" s="170" t="s">
        <v>14</v>
      </c>
      <c r="D12" s="146" t="s">
        <v>3</v>
      </c>
      <c r="E12" s="147">
        <v>2</v>
      </c>
    </row>
    <row r="13" spans="2:5" ht="16.5">
      <c r="B13" s="171" t="s">
        <v>166</v>
      </c>
      <c r="C13" s="170" t="s">
        <v>14</v>
      </c>
      <c r="D13" s="146" t="s">
        <v>4</v>
      </c>
      <c r="E13" s="147">
        <v>3</v>
      </c>
    </row>
    <row r="14" spans="2:5" ht="16.5">
      <c r="B14" s="169" t="s">
        <v>167</v>
      </c>
      <c r="C14" s="170" t="s">
        <v>13</v>
      </c>
      <c r="D14" s="146" t="s">
        <v>5</v>
      </c>
      <c r="E14" s="147">
        <v>4</v>
      </c>
    </row>
    <row r="15" spans="2:5">
      <c r="B15" s="142"/>
      <c r="C15" s="142"/>
      <c r="D15" s="142"/>
      <c r="E15" s="30"/>
    </row>
    <row r="16" spans="2:5">
      <c r="B16" s="168" t="s">
        <v>139</v>
      </c>
      <c r="C16" s="168"/>
      <c r="D16" s="168"/>
      <c r="E16" s="168"/>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68" t="s">
        <v>141</v>
      </c>
      <c r="C22" s="168"/>
      <c r="D22" s="168"/>
      <c r="E22" s="168"/>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68" t="s">
        <v>33</v>
      </c>
      <c r="C31" s="168"/>
      <c r="D31" s="168"/>
      <c r="E31" s="168"/>
    </row>
    <row r="32" spans="2:5">
      <c r="B32" s="166" t="s">
        <v>34</v>
      </c>
      <c r="C32" s="167"/>
      <c r="D32" s="3" t="s">
        <v>40</v>
      </c>
      <c r="E32" s="2">
        <v>1</v>
      </c>
    </row>
    <row r="33" spans="2:5">
      <c r="B33" s="166" t="s">
        <v>169</v>
      </c>
      <c r="C33" s="167"/>
      <c r="D33" s="3" t="s">
        <v>41</v>
      </c>
      <c r="E33" s="2">
        <v>2</v>
      </c>
    </row>
    <row r="34" spans="2:5">
      <c r="B34" s="166" t="s">
        <v>170</v>
      </c>
      <c r="C34" s="167"/>
      <c r="D34" s="3" t="s">
        <v>42</v>
      </c>
      <c r="E34" s="2">
        <v>3</v>
      </c>
    </row>
    <row r="35" spans="2:5">
      <c r="B35" s="166" t="s">
        <v>171</v>
      </c>
      <c r="C35" s="167"/>
      <c r="D35" s="3" t="s">
        <v>43</v>
      </c>
      <c r="E35" s="2">
        <v>4</v>
      </c>
    </row>
    <row r="36" spans="2:5">
      <c r="B36" s="166" t="s">
        <v>172</v>
      </c>
      <c r="C36" s="167"/>
      <c r="D36" s="3" t="s">
        <v>44</v>
      </c>
      <c r="E36" s="2">
        <v>5</v>
      </c>
    </row>
    <row r="38" spans="2:5" ht="15">
      <c r="B38" s="7" t="s">
        <v>45</v>
      </c>
    </row>
    <row r="39" spans="2:5" ht="6" customHeight="1"/>
    <row r="40" spans="2:5">
      <c r="B40" s="168" t="s">
        <v>37</v>
      </c>
      <c r="C40" s="168"/>
      <c r="D40" s="168"/>
      <c r="E40" s="168"/>
    </row>
    <row r="41" spans="2:5">
      <c r="B41" s="163" t="s">
        <v>39</v>
      </c>
      <c r="C41" s="164"/>
      <c r="D41" s="164"/>
      <c r="E41" s="165"/>
    </row>
    <row r="42" spans="2:5">
      <c r="B42" s="166" t="s">
        <v>158</v>
      </c>
      <c r="C42" s="167"/>
      <c r="D42" s="3" t="s">
        <v>5</v>
      </c>
      <c r="E42" s="2">
        <v>1</v>
      </c>
    </row>
    <row r="43" spans="2:5">
      <c r="B43" s="166" t="s">
        <v>159</v>
      </c>
      <c r="C43" s="167"/>
      <c r="D43" s="3" t="s">
        <v>4</v>
      </c>
      <c r="E43" s="2">
        <v>2</v>
      </c>
    </row>
    <row r="44" spans="2:5">
      <c r="B44" s="166" t="s">
        <v>160</v>
      </c>
      <c r="C44" s="167"/>
      <c r="D44" s="3" t="s">
        <v>3</v>
      </c>
      <c r="E44" s="2">
        <v>3</v>
      </c>
    </row>
    <row r="45" spans="2:5">
      <c r="B45" s="166" t="s">
        <v>161</v>
      </c>
      <c r="C45" s="167"/>
      <c r="D45" s="3" t="s">
        <v>2</v>
      </c>
      <c r="E45" s="2">
        <v>4</v>
      </c>
    </row>
    <row r="46" spans="2:5">
      <c r="B46" s="166" t="s">
        <v>162</v>
      </c>
      <c r="C46" s="167"/>
      <c r="D46" s="8" t="s">
        <v>35</v>
      </c>
      <c r="E46" s="2">
        <v>5</v>
      </c>
    </row>
    <row r="51" spans="2:2">
      <c r="B51" t="s">
        <v>142</v>
      </c>
    </row>
    <row r="52" spans="2:2">
      <c r="B52" s="144" t="s">
        <v>143</v>
      </c>
    </row>
    <row r="53" spans="2:2">
      <c r="B53" s="144" t="s">
        <v>144</v>
      </c>
    </row>
    <row r="54" spans="2:2">
      <c r="B54" s="144" t="s">
        <v>145</v>
      </c>
    </row>
    <row r="55" spans="2:2">
      <c r="B55" s="144" t="s">
        <v>146</v>
      </c>
    </row>
    <row r="56" spans="2:2">
      <c r="B56" s="144" t="s">
        <v>147</v>
      </c>
    </row>
    <row r="57" spans="2:2">
      <c r="B57" s="144" t="s">
        <v>148</v>
      </c>
    </row>
    <row r="58" spans="2:2">
      <c r="B58" s="144" t="s">
        <v>149</v>
      </c>
    </row>
    <row r="59" spans="2:2">
      <c r="B59" s="144" t="s">
        <v>150</v>
      </c>
    </row>
    <row r="60" spans="2:2">
      <c r="B60" s="144" t="s">
        <v>151</v>
      </c>
    </row>
    <row r="61" spans="2:2">
      <c r="B61" s="144" t="s">
        <v>152</v>
      </c>
    </row>
  </sheetData>
  <mergeCells count="25">
    <mergeCell ref="B14:C14"/>
    <mergeCell ref="B4:E4"/>
    <mergeCell ref="B16:E16"/>
    <mergeCell ref="B22:E22"/>
    <mergeCell ref="B5:C5"/>
    <mergeCell ref="B6:C6"/>
    <mergeCell ref="B7:C7"/>
    <mergeCell ref="B8:C8"/>
    <mergeCell ref="B13:C13"/>
    <mergeCell ref="B10:E10"/>
    <mergeCell ref="B11:C11"/>
    <mergeCell ref="B12:C12"/>
    <mergeCell ref="B40:E40"/>
    <mergeCell ref="B31:E31"/>
    <mergeCell ref="B32:C32"/>
    <mergeCell ref="B33:C33"/>
    <mergeCell ref="B34:C34"/>
    <mergeCell ref="B35:C35"/>
    <mergeCell ref="B36:C36"/>
    <mergeCell ref="B41:E41"/>
    <mergeCell ref="B45:C45"/>
    <mergeCell ref="B46:C46"/>
    <mergeCell ref="B42:C42"/>
    <mergeCell ref="B43:C43"/>
    <mergeCell ref="B44:C44"/>
  </mergeCells>
  <conditionalFormatting sqref="E5:E8">
    <cfRule type="colorScale" priority="14">
      <colorScale>
        <cfvo type="min"/>
        <cfvo type="percentile" val="50"/>
        <cfvo type="max"/>
        <color rgb="FFF8696B"/>
        <color rgb="FFFFEB84"/>
        <color rgb="FF63BE7B"/>
      </colorScale>
    </cfRule>
  </conditionalFormatting>
  <conditionalFormatting sqref="E17:E20">
    <cfRule type="colorScale" priority="13">
      <colorScale>
        <cfvo type="min"/>
        <cfvo type="percentile" val="50"/>
        <cfvo type="max"/>
        <color rgb="FFF8696B"/>
        <color rgb="FFFFEB84"/>
        <color rgb="FF63BE7B"/>
      </colorScale>
    </cfRule>
  </conditionalFormatting>
  <conditionalFormatting sqref="E24:E27">
    <cfRule type="colorScale" priority="12">
      <colorScale>
        <cfvo type="min"/>
        <cfvo type="percentile" val="50"/>
        <cfvo type="max"/>
        <color rgb="FFF8696B"/>
        <color rgb="FFFFEB84"/>
        <color rgb="FF63BE7B"/>
      </colorScale>
    </cfRule>
  </conditionalFormatting>
  <conditionalFormatting sqref="E32:E35">
    <cfRule type="colorScale" priority="11">
      <colorScale>
        <cfvo type="min"/>
        <cfvo type="percentile" val="50"/>
        <cfvo type="max"/>
        <color rgb="FFF8696B"/>
        <color rgb="FFFFEB84"/>
        <color rgb="FF63BE7B"/>
      </colorScale>
    </cfRule>
  </conditionalFormatting>
  <conditionalFormatting sqref="E36">
    <cfRule type="colorScale" priority="10">
      <colorScale>
        <cfvo type="min"/>
        <cfvo type="percentile" val="50"/>
        <cfvo type="max"/>
        <color rgb="FFF8696B"/>
        <color rgb="FFFFEB84"/>
        <color rgb="FF63BE7B"/>
      </colorScale>
    </cfRule>
  </conditionalFormatting>
  <conditionalFormatting sqref="E32:E36">
    <cfRule type="colorScale" priority="9">
      <colorScale>
        <cfvo type="min"/>
        <cfvo type="percentile" val="50"/>
        <cfvo type="max"/>
        <color rgb="FFF8696B"/>
        <color rgb="FFFFEB84"/>
        <color rgb="FF63BE7B"/>
      </colorScale>
    </cfRule>
  </conditionalFormatting>
  <conditionalFormatting sqref="E42:E44">
    <cfRule type="colorScale" priority="8">
      <colorScale>
        <cfvo type="min"/>
        <cfvo type="percentile" val="50"/>
        <cfvo type="max"/>
        <color rgb="FFF8696B"/>
        <color rgb="FFFFEB84"/>
        <color rgb="FF63BE7B"/>
      </colorScale>
    </cfRule>
  </conditionalFormatting>
  <conditionalFormatting sqref="E44">
    <cfRule type="colorScale" priority="7">
      <colorScale>
        <cfvo type="min"/>
        <cfvo type="percentile" val="50"/>
        <cfvo type="max"/>
        <color rgb="FFF8696B"/>
        <color rgb="FFFFEB84"/>
        <color rgb="FF63BE7B"/>
      </colorScale>
    </cfRule>
  </conditionalFormatting>
  <conditionalFormatting sqref="E42:E45">
    <cfRule type="colorScale" priority="5">
      <colorScale>
        <cfvo type="min"/>
        <cfvo type="percentile" val="50"/>
        <cfvo type="max"/>
        <color rgb="FFF8696B"/>
        <color rgb="FFFFEB84"/>
        <color rgb="FF63BE7B"/>
      </colorScale>
    </cfRule>
  </conditionalFormatting>
  <conditionalFormatting sqref="E42:E43">
    <cfRule type="colorScale" priority="21">
      <colorScale>
        <cfvo type="min"/>
        <cfvo type="percentile" val="50"/>
        <cfvo type="max"/>
        <color rgb="FFF8696B"/>
        <color rgb="FFFFEB84"/>
        <color rgb="FF63BE7B"/>
      </colorScale>
    </cfRule>
  </conditionalFormatting>
  <conditionalFormatting sqref="E46">
    <cfRule type="colorScale" priority="3">
      <colorScale>
        <cfvo type="min"/>
        <cfvo type="percentile" val="50"/>
        <cfvo type="max"/>
        <color rgb="FFF8696B"/>
        <color rgb="FFFFEB84"/>
        <color rgb="FF63BE7B"/>
      </colorScale>
    </cfRule>
  </conditionalFormatting>
  <conditionalFormatting sqref="E42:E46">
    <cfRule type="colorScale" priority="2">
      <colorScale>
        <cfvo type="min"/>
        <cfvo type="percentile" val="50"/>
        <cfvo type="max"/>
        <color rgb="FFF8696B"/>
        <color rgb="FFFFEB84"/>
        <color rgb="FF63BE7B"/>
      </colorScale>
    </cfRule>
  </conditionalFormatting>
  <conditionalFormatting sqref="E11:E15">
    <cfRule type="colorScale" priority="1">
      <colorScale>
        <cfvo type="min"/>
        <cfvo type="percentile" val="50"/>
        <cfvo type="max"/>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showGridLines="0" topLeftCell="A10" workbookViewId="0">
      <selection activeCell="G30" sqref="G30"/>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[1]Sheet1!$B$50</f>
        <v>KTM29_3</v>
      </c>
      <c r="F1" s="175" t="s">
        <v>56</v>
      </c>
      <c r="G1" s="175"/>
      <c r="H1" s="175"/>
    </row>
    <row r="2" spans="1:15" s="13" customFormat="1" ht="57.75" customHeight="1" thickBot="1">
      <c r="A2"/>
      <c r="B2" s="29" t="s">
        <v>0</v>
      </c>
      <c r="C2" s="178" t="str">
        <f>VLOOKUP($C$1,[1]Sheet1!$B$2:$AZ$62,6,FALSE)</f>
        <v>Rozwój portowych urządzeń do odbioru odpadów oraz pozostałości ładunkowych ze statków</v>
      </c>
      <c r="D2" s="179"/>
      <c r="E2" s="27"/>
      <c r="F2" s="175"/>
      <c r="G2" s="175"/>
      <c r="H2" s="175"/>
      <c r="I2" s="27"/>
      <c r="J2" s="27"/>
      <c r="K2" s="27"/>
      <c r="L2" s="27"/>
      <c r="M2" s="27"/>
      <c r="N2" s="27"/>
      <c r="O2" s="27"/>
    </row>
    <row r="4" spans="1:15" ht="15">
      <c r="B4" s="7" t="s">
        <v>31</v>
      </c>
      <c r="F4" s="176" t="s">
        <v>27</v>
      </c>
      <c r="G4" s="177"/>
      <c r="H4" s="39" t="s">
        <v>36</v>
      </c>
    </row>
    <row r="5" spans="1:15">
      <c r="B5" s="168" t="s">
        <v>22</v>
      </c>
      <c r="C5" s="168"/>
      <c r="D5" s="168"/>
      <c r="E5" s="9"/>
      <c r="F5" s="42"/>
      <c r="G5" s="13"/>
      <c r="H5" s="43"/>
    </row>
    <row r="6" spans="1:15">
      <c r="B6" s="168" t="s">
        <v>1</v>
      </c>
      <c r="C6" s="168"/>
      <c r="D6" s="168"/>
      <c r="E6" s="9"/>
      <c r="F6" s="42"/>
      <c r="G6" s="13"/>
      <c r="H6" s="43"/>
    </row>
    <row r="7" spans="1:15" ht="15" thickBot="1">
      <c r="C7" s="1" t="s">
        <v>25</v>
      </c>
      <c r="D7" s="133"/>
      <c r="E7" s="10"/>
      <c r="F7" s="138">
        <f>VLOOKUP($C$1,[1]Sheet1!$B$2:$AZ$62,46,FALSE)</f>
        <v>2</v>
      </c>
      <c r="G7" s="3" t="str">
        <f>IF($D$7&lt;5%,'Skala ocen'!$D$5,(IF(AND($D$7&gt;=5%,$D$7&lt;15%),'Skala ocen'!$D$6,IF(AND($D$7&gt;=15%,$D$7&lt;30%),'Skala ocen'!$D$7,IF(AND($D$7&gt;=30%,$D$7&lt;=100%),'Skala ocen'!$D$8,"brak danych")))))</f>
        <v>niski</v>
      </c>
      <c r="H7" s="3">
        <v>2</v>
      </c>
    </row>
    <row r="8" spans="1:15">
      <c r="D8" s="1"/>
      <c r="E8" s="1"/>
      <c r="F8" s="42"/>
      <c r="G8" s="14"/>
      <c r="H8" s="44"/>
    </row>
    <row r="9" spans="1:15" s="144" customFormat="1">
      <c r="B9" s="168" t="s">
        <v>23</v>
      </c>
      <c r="C9" s="168"/>
      <c r="D9" s="168"/>
      <c r="F9" s="42"/>
      <c r="G9" s="14"/>
      <c r="H9" s="44"/>
    </row>
    <row r="10" spans="1:15" s="144" customFormat="1">
      <c r="A10" s="144" t="str">
        <f>VLOOKUP($C$1,[1]Sheet1!$B$2:$AZ$62,50,FALSE)</f>
        <v>D10, C5, C8, C9</v>
      </c>
      <c r="B10" s="168" t="s">
        <v>168</v>
      </c>
      <c r="C10" s="168"/>
      <c r="D10" s="168"/>
      <c r="F10" s="42"/>
      <c r="G10" s="14"/>
      <c r="H10" s="44"/>
    </row>
    <row r="11" spans="1:15" s="144" customFormat="1" ht="15" thickBot="1">
      <c r="C11" s="145" t="s">
        <v>25</v>
      </c>
      <c r="D11" s="133"/>
      <c r="F11" s="138">
        <f>VLOOKUP($C$1,[1]Sheet1!$B$2:$AZ$62,49,FALSE)</f>
        <v>3</v>
      </c>
      <c r="G11" s="146" t="str">
        <f>IF($D$11&lt;5%,'Skala ocen'!$D$5,(IF(AND($D$11&gt;=5%,$D$11&lt;15%),'Skala ocen'!$D$6,IF(AND($D$11&gt;=15%,$D$11&lt;30%),'Skala ocen'!$D$7,IF(AND($D$11&gt;=30%,$D$11&lt;=100%),'Skala ocen'!$D$8,"brak danych")))))</f>
        <v>niski</v>
      </c>
      <c r="H11" s="146">
        <v>1</v>
      </c>
    </row>
    <row r="12" spans="1:15" s="144" customFormat="1">
      <c r="F12" s="42"/>
      <c r="G12" s="14"/>
      <c r="H12" s="44"/>
    </row>
    <row r="13" spans="1:15">
      <c r="B13" s="168" t="s">
        <v>24</v>
      </c>
      <c r="C13" s="168"/>
      <c r="D13" s="168"/>
      <c r="E13" s="9"/>
      <c r="F13" s="42"/>
      <c r="G13" s="14"/>
      <c r="H13" s="44"/>
    </row>
    <row r="14" spans="1:15" ht="15" thickBot="1">
      <c r="B14" s="168" t="s">
        <v>6</v>
      </c>
      <c r="C14" s="168"/>
      <c r="D14" s="168"/>
      <c r="E14" s="9"/>
      <c r="F14" s="42"/>
      <c r="G14" s="14"/>
      <c r="H14" s="44"/>
    </row>
    <row r="15" spans="1:15" ht="17.25" thickBot="1">
      <c r="C15" s="1" t="s">
        <v>26</v>
      </c>
      <c r="D15" s="134"/>
      <c r="E15" s="11"/>
      <c r="F15" s="138">
        <f>VLOOKUP($C$1,[1]Sheet1!$B$2:$AZ$62,47,FALSE)</f>
        <v>4</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68" t="s">
        <v>140</v>
      </c>
      <c r="C18" s="168"/>
      <c r="D18" s="168"/>
      <c r="E18" s="9"/>
      <c r="F18" s="42"/>
      <c r="G18" s="14"/>
      <c r="H18" s="44"/>
    </row>
    <row r="19" spans="1:8" ht="15" thickBot="1">
      <c r="B19" s="40" t="s">
        <v>15</v>
      </c>
      <c r="C19" s="41" t="s">
        <v>46</v>
      </c>
      <c r="D19" s="41" t="s">
        <v>47</v>
      </c>
      <c r="E19" s="9"/>
      <c r="F19" s="42"/>
      <c r="G19" s="14"/>
      <c r="H19" s="44"/>
    </row>
    <row r="20" spans="1:8" ht="15" thickBot="1">
      <c r="B20" s="29" t="s">
        <v>53</v>
      </c>
      <c r="C20" s="135"/>
      <c r="D20" s="135"/>
      <c r="E20" s="12"/>
      <c r="F20" s="138">
        <f>VLOOKUP($C$1,[1]Sheet1!$B$2:$AZ$62,48,FALSE)</f>
        <v>4</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72" t="s">
        <v>54</v>
      </c>
      <c r="C23" s="173"/>
      <c r="D23" s="174"/>
      <c r="F23" s="46">
        <f>IFERROR($F$7*$H$7+$F$11*$H$11+$F$15*$H$15+$F$20*$H$20,"brak CBA")</f>
        <v>13</v>
      </c>
      <c r="G23" s="30"/>
      <c r="H23" s="31"/>
    </row>
    <row r="25" spans="1:8" ht="15.75" thickBot="1">
      <c r="B25" s="7" t="s">
        <v>32</v>
      </c>
    </row>
    <row r="26" spans="1:8" ht="15.75" thickBot="1">
      <c r="B26" s="168" t="s">
        <v>33</v>
      </c>
      <c r="C26" s="168"/>
      <c r="D26" s="168"/>
      <c r="F26" s="52">
        <f>IF($F$23&lt;7,'Skala ocen'!$E$32,(IF(AND($F$23&gt;=7,$F$23&lt;8),'Skala ocen'!$E$33,IF(AND($F$23&gt;=8,$F$23&lt;9),'Skala ocen'!$E$34,IF(AND($F$23&gt;=9,$F$23&lt;11),'Skala ocen'!$E$35,IF(AND($F$23&gt;=11,$F$23&lt;=100),'Skala ocen'!$E$36,"brak danych"))))))</f>
        <v>5</v>
      </c>
      <c r="G26" s="52" t="str">
        <f>IF($F$23&lt;7,'Skala ocen'!$D$32,(IF(AND($F$23&gt;=7,$F$23&lt;8),'Skala ocen'!$D$33,IF(AND($F$23&gt;=8,$F$23&lt;9),'Skala ocen'!$D$34,IF(AND($F$23&gt;=9,$F$23&lt;11),'Skala ocen'!$D$35,IF(AND($F$23&gt;=11,$F$23&lt;=100),'Skala ocen'!$D$36,"brak danych"))))))</f>
        <v>bardzo wysoka</v>
      </c>
    </row>
    <row r="28" spans="1:8" ht="15.75" thickBot="1">
      <c r="B28" s="7" t="s">
        <v>45</v>
      </c>
    </row>
    <row r="29" spans="1:8" ht="15.75" thickBot="1">
      <c r="B29" s="168" t="s">
        <v>37</v>
      </c>
      <c r="C29" s="168"/>
      <c r="D29" s="168"/>
      <c r="E29" s="9"/>
      <c r="F29" s="52">
        <f>IF($D$31&lt;10000000,'Skala ocen'!$E$46,(IF(AND($D$31&gt;=10000000,$D$31&lt;75000000),'Skala ocen'!$E$45,IF(AND($D$31&gt;=75000000,$D$31&lt;150000000),'Skala ocen'!$E$44,IF(AND($D$31&gt;=150000000,$D$31&lt;250000000),'Skala ocen'!$E$43,IF(AND($D$31&gt;=250000000,$D$31&lt;=1000000000000),'Skala ocen'!$E$42,"brak danych"))))))</f>
        <v>4</v>
      </c>
      <c r="G29" s="52" t="str">
        <f>IF($D$31&lt;10000000,'Skala ocen'!$D$46,(IF(AND($D$31&gt;=10000000,$D$31&lt;75000000),'Skala ocen'!$D$45,IF(AND($D$31&gt;=75000000,$D$31&lt;150000000),'Skala ocen'!$D$44,IF(AND($D$31&gt;=150000000,$D$31&lt;250000000),'Skala ocen'!$D$43,IF(AND($D$31&gt;=250000000,$D$31&lt;=1000000000000),'Skala ocen'!$D$42,"brak danych"))))))</f>
        <v>niski</v>
      </c>
    </row>
    <row r="30" spans="1:8" ht="29.25" thickBot="1">
      <c r="A30" t="s">
        <v>138</v>
      </c>
      <c r="B30" s="38" t="s">
        <v>49</v>
      </c>
      <c r="C30" s="38" t="s">
        <v>38</v>
      </c>
      <c r="D30" s="38" t="s">
        <v>48</v>
      </c>
      <c r="E30" s="28"/>
    </row>
    <row r="31" spans="1:8" ht="15" thickBot="1">
      <c r="A31">
        <v>1</v>
      </c>
      <c r="B31" s="139"/>
      <c r="C31" s="137"/>
      <c r="D31" s="140">
        <f>ROUND(Passport!E14/A31,0)</f>
        <v>50000000</v>
      </c>
      <c r="E31" s="15"/>
    </row>
    <row r="32" spans="1:8">
      <c r="B32" s="141"/>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6"/>
  <sheetViews>
    <sheetView showGridLines="0" topLeftCell="A2"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80" t="s">
        <v>33</v>
      </c>
      <c r="F3" s="181"/>
      <c r="G3" s="181"/>
      <c r="H3" s="181"/>
      <c r="I3" s="182"/>
      <c r="J3" s="48"/>
    </row>
    <row r="4" spans="2:10" ht="15.75" thickTop="1" thickBot="1">
      <c r="B4" s="34"/>
      <c r="C4" s="18"/>
      <c r="D4" s="19"/>
      <c r="E4" s="20">
        <v>5</v>
      </c>
      <c r="F4" s="20">
        <v>4</v>
      </c>
      <c r="G4" s="20">
        <v>3</v>
      </c>
      <c r="H4" s="20">
        <v>2</v>
      </c>
      <c r="I4" s="20">
        <v>1</v>
      </c>
      <c r="J4" s="48"/>
    </row>
    <row r="5" spans="2:10" ht="15" thickBot="1">
      <c r="B5" s="34"/>
      <c r="C5" s="183" t="s">
        <v>51</v>
      </c>
      <c r="D5" s="21">
        <v>1</v>
      </c>
      <c r="E5" s="22">
        <v>3</v>
      </c>
      <c r="F5" s="22">
        <v>3</v>
      </c>
      <c r="G5" s="23">
        <v>2</v>
      </c>
      <c r="H5" s="24">
        <v>1</v>
      </c>
      <c r="I5" s="24">
        <v>1</v>
      </c>
      <c r="J5" s="48"/>
    </row>
    <row r="6" spans="2:10" ht="15" thickBot="1">
      <c r="B6" s="34"/>
      <c r="C6" s="184"/>
      <c r="D6" s="21">
        <v>2</v>
      </c>
      <c r="E6" s="22">
        <v>3</v>
      </c>
      <c r="F6" s="22">
        <v>3</v>
      </c>
      <c r="G6" s="22">
        <v>3</v>
      </c>
      <c r="H6" s="23">
        <v>2</v>
      </c>
      <c r="I6" s="24">
        <v>1</v>
      </c>
      <c r="J6" s="48"/>
    </row>
    <row r="7" spans="2:10" ht="15" thickBot="1">
      <c r="B7" s="34"/>
      <c r="C7" s="184"/>
      <c r="D7" s="21">
        <v>3</v>
      </c>
      <c r="E7" s="25">
        <v>4</v>
      </c>
      <c r="F7" s="25">
        <v>4</v>
      </c>
      <c r="G7" s="22">
        <v>3</v>
      </c>
      <c r="H7" s="23">
        <v>2</v>
      </c>
      <c r="I7" s="23">
        <v>2</v>
      </c>
      <c r="J7" s="48"/>
    </row>
    <row r="8" spans="2:10" ht="15" thickBot="1">
      <c r="B8" s="34"/>
      <c r="C8" s="184"/>
      <c r="D8" s="21">
        <v>4</v>
      </c>
      <c r="E8" s="26">
        <v>5</v>
      </c>
      <c r="F8" s="25">
        <v>4</v>
      </c>
      <c r="G8" s="22">
        <v>3</v>
      </c>
      <c r="H8" s="22">
        <v>3</v>
      </c>
      <c r="I8" s="22">
        <v>3</v>
      </c>
      <c r="J8" s="48"/>
    </row>
    <row r="9" spans="2:10" ht="15" thickBot="1">
      <c r="B9" s="34"/>
      <c r="C9" s="185"/>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15">
      <c r="B13" s="34"/>
      <c r="C13" s="186" t="s">
        <v>33</v>
      </c>
      <c r="D13" s="187"/>
      <c r="E13" s="148">
        <f>'Ocena na podst. danych'!$F$26</f>
        <v>5</v>
      </c>
      <c r="F13" s="13"/>
      <c r="G13" s="186" t="s">
        <v>50</v>
      </c>
      <c r="H13" s="187"/>
      <c r="I13" s="148">
        <f>'Ocena na podst. danych'!$F$29</f>
        <v>4</v>
      </c>
      <c r="J13" s="48"/>
    </row>
    <row r="14" spans="2:10" ht="15" thickBot="1">
      <c r="B14" s="34"/>
      <c r="C14" s="13"/>
      <c r="D14" s="13"/>
      <c r="E14" s="49"/>
      <c r="F14" s="13"/>
      <c r="G14" s="13"/>
      <c r="H14" s="13"/>
      <c r="I14" s="13"/>
      <c r="J14" s="48"/>
    </row>
    <row r="15" spans="2:10" ht="15" thickBot="1">
      <c r="B15" s="34"/>
      <c r="C15" s="13"/>
      <c r="D15" s="188" t="s">
        <v>52</v>
      </c>
      <c r="E15" s="188"/>
      <c r="F15" s="188"/>
      <c r="G15" s="188"/>
      <c r="H15" s="143">
        <f>IFERROR(HLOOKUP($E$13,$D$4:$I$9,$I$13+1,FALSE),"brak oceny")</f>
        <v>5</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32"/>
  <sheetViews>
    <sheetView showGridLines="0" tabSelected="1" view="pageBreakPreview" topLeftCell="A10" zoomScale="80" zoomScaleNormal="60" zoomScaleSheetLayoutView="80" workbookViewId="0">
      <selection activeCell="E14" sqref="E14:V14"/>
    </sheetView>
  </sheetViews>
  <sheetFormatPr defaultRowHeight="14.25" outlineLevelRow="2"/>
  <cols>
    <col min="1" max="1" width="11.875"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4"/>
      <c r="B1" s="94"/>
      <c r="C1" s="94"/>
      <c r="D1" s="94"/>
      <c r="E1" s="94"/>
      <c r="F1" s="94"/>
      <c r="G1" s="94"/>
      <c r="H1" s="94"/>
      <c r="I1" s="94"/>
      <c r="J1" s="94"/>
      <c r="K1" s="94"/>
      <c r="L1" s="94"/>
      <c r="M1" s="94"/>
      <c r="N1" s="94"/>
      <c r="O1" s="96"/>
      <c r="P1" s="96"/>
      <c r="Q1" s="96"/>
      <c r="R1" s="96"/>
      <c r="S1" s="96"/>
      <c r="T1" s="96"/>
      <c r="U1" s="96"/>
      <c r="V1" s="96"/>
    </row>
    <row r="2" spans="1:22" ht="57" customHeight="1" thickBot="1">
      <c r="A2" s="94"/>
      <c r="B2" s="57" t="s">
        <v>63</v>
      </c>
      <c r="C2" s="242" t="str">
        <f>'Ocena na podst. danych'!C2</f>
        <v>Rozwój portowych urządzeń do odbioru odpadów oraz pozostałości ładunkowych ze statków</v>
      </c>
      <c r="D2" s="243"/>
      <c r="E2" s="243"/>
      <c r="F2" s="243"/>
      <c r="G2" s="243"/>
      <c r="H2" s="243"/>
      <c r="I2" s="243"/>
      <c r="J2" s="243"/>
      <c r="K2" s="243"/>
      <c r="L2" s="243"/>
      <c r="M2" s="243"/>
      <c r="N2" s="243"/>
      <c r="O2" s="243"/>
      <c r="P2" s="243"/>
      <c r="Q2" s="243"/>
      <c r="R2" s="243"/>
      <c r="S2" s="243"/>
      <c r="T2" s="243"/>
      <c r="U2" s="243"/>
      <c r="V2" s="244"/>
    </row>
    <row r="3" spans="1:22" customFormat="1" ht="13.5" customHeight="1" thickBot="1"/>
    <row r="4" spans="1:22" ht="22.5" customHeight="1">
      <c r="A4" s="94"/>
      <c r="B4" s="210" t="s">
        <v>80</v>
      </c>
      <c r="C4" s="211"/>
      <c r="D4" s="211"/>
      <c r="E4" s="211"/>
      <c r="F4" s="211"/>
      <c r="G4" s="211"/>
      <c r="H4" s="211"/>
      <c r="I4" s="211"/>
      <c r="J4" s="211"/>
      <c r="K4" s="211"/>
      <c r="L4" s="211"/>
      <c r="M4" s="211"/>
      <c r="N4" s="211"/>
      <c r="O4" s="211"/>
      <c r="P4" s="211"/>
      <c r="Q4" s="211"/>
      <c r="R4" s="211"/>
      <c r="S4" s="211"/>
      <c r="T4" s="211"/>
      <c r="U4" s="211"/>
      <c r="V4" s="212"/>
    </row>
    <row r="5" spans="1:22" ht="34.5" customHeight="1">
      <c r="A5" s="94"/>
      <c r="B5" s="204" t="s">
        <v>64</v>
      </c>
      <c r="C5" s="205"/>
      <c r="D5" s="205"/>
      <c r="E5" s="136" t="str">
        <f>[1]Sheet1!$B$50</f>
        <v>KTM29_3</v>
      </c>
      <c r="F5" s="54"/>
      <c r="G5" s="54"/>
      <c r="H5" s="54"/>
      <c r="I5" s="54"/>
      <c r="J5" s="54"/>
      <c r="K5" s="54"/>
      <c r="L5" s="54"/>
      <c r="M5" s="54"/>
      <c r="N5" s="54"/>
      <c r="O5" s="55"/>
      <c r="P5" s="55"/>
      <c r="Q5" s="55"/>
      <c r="R5" s="55"/>
      <c r="S5" s="55"/>
      <c r="T5" s="55"/>
      <c r="U5" s="55"/>
      <c r="V5" s="56"/>
    </row>
    <row r="6" spans="1:22" ht="34.5" customHeight="1">
      <c r="A6" s="94"/>
      <c r="B6" s="204" t="s">
        <v>71</v>
      </c>
      <c r="C6" s="205"/>
      <c r="D6" s="205"/>
      <c r="E6" s="136" t="str">
        <f>VLOOKUP('Ocena na podst. danych'!$C$1,[1]Sheet1!$B$2:$AZ$62,19,FALSE)</f>
        <v>techniczne</v>
      </c>
      <c r="F6" s="54"/>
      <c r="G6" s="54"/>
      <c r="H6" s="54"/>
      <c r="I6" s="54"/>
      <c r="J6" s="54"/>
      <c r="K6" s="54"/>
      <c r="L6" s="54"/>
      <c r="M6" s="54"/>
      <c r="N6" s="54"/>
      <c r="O6" s="55"/>
      <c r="P6" s="55"/>
      <c r="Q6" s="55"/>
      <c r="R6" s="55"/>
      <c r="S6" s="55"/>
      <c r="T6" s="55"/>
      <c r="U6" s="55"/>
      <c r="V6" s="56"/>
    </row>
    <row r="7" spans="1:22" ht="211.5" customHeight="1">
      <c r="A7" s="94"/>
      <c r="B7" s="204" t="s">
        <v>72</v>
      </c>
      <c r="C7" s="205"/>
      <c r="D7" s="205"/>
      <c r="E7" s="53"/>
      <c r="F7" s="54"/>
      <c r="G7" s="54"/>
      <c r="H7" s="54"/>
      <c r="I7" s="54"/>
      <c r="J7" s="54"/>
      <c r="K7" s="54"/>
      <c r="L7" s="54"/>
      <c r="M7" s="246" t="str">
        <f>VLOOKUP('Ocena na podst. danych'!$C$1,[1]Sheet1!$B$2:$AZ$62,26,FALSE)</f>
        <v xml:space="preserve">Porty i przystanie morskie
</v>
      </c>
      <c r="N7" s="247"/>
      <c r="O7" s="247"/>
      <c r="P7" s="247"/>
      <c r="Q7" s="247"/>
      <c r="R7" s="247"/>
      <c r="S7" s="247"/>
      <c r="T7" s="247"/>
      <c r="U7" s="247"/>
      <c r="V7" s="248"/>
    </row>
    <row r="8" spans="1:22" ht="58.5" customHeight="1">
      <c r="A8" s="94"/>
      <c r="B8" s="204" t="s">
        <v>73</v>
      </c>
      <c r="C8" s="205"/>
      <c r="D8" s="205"/>
      <c r="E8" s="245" t="str">
        <f>VLOOKUP('Ocena na podst. danych'!$C$1,[1]Sheet1!$B$2:$AZ$62,23,FALSE)</f>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 z 2002 Nr 166, poz. 1361)
</v>
      </c>
      <c r="F8" s="221"/>
      <c r="G8" s="221"/>
      <c r="H8" s="221"/>
      <c r="I8" s="221"/>
      <c r="J8" s="221"/>
      <c r="K8" s="221"/>
      <c r="L8" s="221"/>
      <c r="M8" s="221"/>
      <c r="N8" s="221"/>
      <c r="O8" s="221"/>
      <c r="P8" s="221"/>
      <c r="Q8" s="221"/>
      <c r="R8" s="221"/>
      <c r="S8" s="221"/>
      <c r="T8" s="221"/>
      <c r="U8" s="221"/>
      <c r="V8" s="222"/>
    </row>
    <row r="9" spans="1:22" ht="34.5" customHeight="1">
      <c r="A9" s="94"/>
      <c r="B9" s="204" t="s">
        <v>74</v>
      </c>
      <c r="C9" s="205"/>
      <c r="D9" s="205"/>
      <c r="E9" s="245" t="str">
        <f>VLOOKUP('Ocena na podst. danych'!$C$1,[1]Sheet1!$B$2:$AZ$62,24,FALSE)</f>
        <v xml:space="preserve">Działania inwestycyjne na terenie portów.
</v>
      </c>
      <c r="F9" s="221"/>
      <c r="G9" s="221"/>
      <c r="H9" s="221"/>
      <c r="I9" s="221"/>
      <c r="J9" s="221"/>
      <c r="K9" s="221"/>
      <c r="L9" s="221"/>
      <c r="M9" s="221"/>
      <c r="N9" s="221"/>
      <c r="O9" s="221"/>
      <c r="P9" s="221"/>
      <c r="Q9" s="221"/>
      <c r="R9" s="221"/>
      <c r="S9" s="221"/>
      <c r="T9" s="221"/>
      <c r="U9" s="221"/>
      <c r="V9" s="222"/>
    </row>
    <row r="10" spans="1:22" ht="34.5" customHeight="1">
      <c r="A10" s="94"/>
      <c r="B10" s="204" t="s">
        <v>75</v>
      </c>
      <c r="C10" s="205"/>
      <c r="D10" s="205"/>
      <c r="E10" s="245" t="str">
        <f>VLOOKUP('Ocena na podst. danych'!$C$1,[1]Sheet1!$B$2:$AZ$62,25,FALSE)</f>
        <v>Działania ciągłe</v>
      </c>
      <c r="F10" s="221"/>
      <c r="G10" s="221"/>
      <c r="H10" s="221"/>
      <c r="I10" s="221"/>
      <c r="J10" s="221"/>
      <c r="K10" s="221"/>
      <c r="L10" s="221"/>
      <c r="M10" s="221"/>
      <c r="N10" s="221"/>
      <c r="O10" s="221"/>
      <c r="P10" s="221"/>
      <c r="Q10" s="221"/>
      <c r="R10" s="221"/>
      <c r="S10" s="221"/>
      <c r="T10" s="221"/>
      <c r="U10" s="221"/>
      <c r="V10" s="222"/>
    </row>
    <row r="11" spans="1:22" ht="34.5" customHeight="1">
      <c r="A11" s="94"/>
      <c r="B11" s="204" t="s">
        <v>76</v>
      </c>
      <c r="C11" s="205"/>
      <c r="D11" s="205"/>
      <c r="E11" s="245" t="str">
        <f>VLOOKUP('Ocena na podst. danych'!$C$1,[1]Sheet1!$B$2:$AZ$62,17,FALSE)</f>
        <v>Budowa, modernizacja odpowiedniej infrastruktury służącej do odbioru odpadów oraz pozostałości ładunkowych ze statków.</v>
      </c>
      <c r="F11" s="221"/>
      <c r="G11" s="221"/>
      <c r="H11" s="221"/>
      <c r="I11" s="221"/>
      <c r="J11" s="221"/>
      <c r="K11" s="221"/>
      <c r="L11" s="221"/>
      <c r="M11" s="221"/>
      <c r="N11" s="221"/>
      <c r="O11" s="221"/>
      <c r="P11" s="221"/>
      <c r="Q11" s="221"/>
      <c r="R11" s="221"/>
      <c r="S11" s="221"/>
      <c r="T11" s="221"/>
      <c r="U11" s="221"/>
      <c r="V11" s="222"/>
    </row>
    <row r="12" spans="1:22" ht="60.75" customHeight="1">
      <c r="A12" s="94"/>
      <c r="B12" s="204" t="s">
        <v>77</v>
      </c>
      <c r="C12" s="205"/>
      <c r="D12" s="205"/>
      <c r="E12" s="245" t="str">
        <f>VLOOKUP('Ocena na podst. danych'!$C$1,[1]Sheet1!$B$2:$AZ$62,31,FALSE)</f>
        <v>Minister właściwy ds. gospodarki morskiej/Zarządy Portów/Urzędy Morskie</v>
      </c>
      <c r="F12" s="221"/>
      <c r="G12" s="221"/>
      <c r="H12" s="221"/>
      <c r="I12" s="221"/>
      <c r="J12" s="221"/>
      <c r="K12" s="221"/>
      <c r="L12" s="221"/>
      <c r="M12" s="221"/>
      <c r="N12" s="221"/>
      <c r="O12" s="221"/>
      <c r="P12" s="221"/>
      <c r="Q12" s="221"/>
      <c r="R12" s="221"/>
      <c r="S12" s="221"/>
      <c r="T12" s="221"/>
      <c r="U12" s="221"/>
      <c r="V12" s="222"/>
    </row>
    <row r="13" spans="1:22" ht="76.5" customHeight="1">
      <c r="A13" s="94"/>
      <c r="B13" s="298" t="s">
        <v>157</v>
      </c>
      <c r="C13" s="299"/>
      <c r="D13" s="300"/>
      <c r="E13" s="245" t="str">
        <f>VLOOKUP($E$5,[1]Sheet1!$B$2:$AZ$62,37,FALSE)</f>
        <v>Działanie koordynowane lokalnie</v>
      </c>
      <c r="F13" s="301"/>
      <c r="G13" s="301"/>
      <c r="H13" s="301"/>
      <c r="I13" s="301"/>
      <c r="J13" s="301"/>
      <c r="K13" s="301"/>
      <c r="L13" s="301"/>
      <c r="M13" s="301"/>
      <c r="N13" s="301"/>
      <c r="O13" s="301"/>
      <c r="P13" s="301"/>
      <c r="Q13" s="301"/>
      <c r="R13" s="301"/>
      <c r="S13" s="301"/>
      <c r="T13" s="301"/>
      <c r="U13" s="301"/>
      <c r="V13" s="302"/>
    </row>
    <row r="14" spans="1:22" ht="34.5" customHeight="1">
      <c r="A14" s="94"/>
      <c r="B14" s="204" t="s">
        <v>78</v>
      </c>
      <c r="C14" s="205"/>
      <c r="D14" s="205"/>
      <c r="E14" s="220">
        <f>ROUND(VLOOKUP('Ocena na podst. danych'!$C$1,[1]Sheet1!$B$2:$AZ$62,33,FALSE),-3)</f>
        <v>50000000</v>
      </c>
      <c r="F14" s="221"/>
      <c r="G14" s="221"/>
      <c r="H14" s="221"/>
      <c r="I14" s="221"/>
      <c r="J14" s="221"/>
      <c r="K14" s="221"/>
      <c r="L14" s="221"/>
      <c r="M14" s="221"/>
      <c r="N14" s="221"/>
      <c r="O14" s="221"/>
      <c r="P14" s="221"/>
      <c r="Q14" s="221"/>
      <c r="R14" s="221"/>
      <c r="S14" s="221"/>
      <c r="T14" s="221"/>
      <c r="U14" s="221"/>
      <c r="V14" s="222"/>
    </row>
    <row r="15" spans="1:22" ht="46.5" customHeight="1" thickBot="1">
      <c r="A15" s="94"/>
      <c r="B15" s="206" t="s">
        <v>79</v>
      </c>
      <c r="C15" s="207"/>
      <c r="D15" s="207"/>
      <c r="E15" s="223" t="s">
        <v>173</v>
      </c>
      <c r="F15" s="224"/>
      <c r="G15" s="224"/>
      <c r="H15" s="224"/>
      <c r="I15" s="224"/>
      <c r="J15" s="224"/>
      <c r="K15" s="224"/>
      <c r="L15" s="224"/>
      <c r="M15" s="224"/>
      <c r="N15" s="224"/>
      <c r="O15" s="224"/>
      <c r="P15" s="224"/>
      <c r="Q15" s="224"/>
      <c r="R15" s="224"/>
      <c r="S15" s="224"/>
      <c r="T15" s="224"/>
      <c r="U15" s="224"/>
      <c r="V15" s="225"/>
    </row>
    <row r="16" spans="1:22" ht="15.75" customHeight="1" thickBot="1">
      <c r="A16" s="94"/>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10" t="s">
        <v>65</v>
      </c>
      <c r="C17" s="211"/>
      <c r="D17" s="211"/>
      <c r="E17" s="211"/>
      <c r="F17" s="211"/>
      <c r="G17" s="211"/>
      <c r="H17" s="211"/>
      <c r="I17" s="211"/>
      <c r="J17" s="211"/>
      <c r="K17" s="211"/>
      <c r="L17" s="211"/>
      <c r="M17" s="211"/>
      <c r="N17" s="211"/>
      <c r="O17" s="211"/>
      <c r="P17" s="211"/>
      <c r="Q17" s="211"/>
      <c r="R17" s="211"/>
      <c r="S17" s="211"/>
      <c r="T17" s="211"/>
      <c r="U17" s="211"/>
      <c r="V17" s="212"/>
    </row>
    <row r="18" spans="1:22" ht="23.25" customHeight="1">
      <c r="A18" s="155" t="str">
        <f>VLOOKUP('Ocena na podst. danych'!$C$1,[1]Sheet1!$B$2:$AZ$62,2,FALSE)</f>
        <v>D10</v>
      </c>
      <c r="B18" s="240" t="s">
        <v>153</v>
      </c>
      <c r="C18" s="241"/>
      <c r="D18" s="241"/>
      <c r="E18" s="241"/>
      <c r="F18" s="241"/>
      <c r="G18" s="153"/>
      <c r="H18" s="153"/>
      <c r="I18" s="153"/>
      <c r="J18" s="153"/>
      <c r="K18" s="153"/>
      <c r="L18" s="153"/>
      <c r="M18" s="153"/>
      <c r="N18" s="153"/>
      <c r="O18" s="153"/>
      <c r="P18" s="153"/>
      <c r="Q18" s="153"/>
      <c r="R18" s="153"/>
      <c r="S18" s="153"/>
      <c r="T18" s="153"/>
      <c r="U18" s="153"/>
      <c r="V18" s="154"/>
    </row>
    <row r="19" spans="1:22" ht="74.25" hidden="1" customHeight="1" outlineLevel="1" thickBot="1">
      <c r="A19" s="94"/>
      <c r="B19" s="226" t="s">
        <v>66</v>
      </c>
      <c r="C19" s="227"/>
      <c r="D19" s="227"/>
      <c r="E19" s="228" t="s">
        <v>83</v>
      </c>
      <c r="F19" s="229"/>
      <c r="G19" s="229"/>
      <c r="H19" s="229"/>
      <c r="I19" s="229"/>
      <c r="J19" s="229"/>
      <c r="K19" s="229"/>
      <c r="L19" s="229"/>
      <c r="M19" s="229"/>
      <c r="N19" s="229"/>
      <c r="O19" s="229"/>
      <c r="P19" s="229"/>
      <c r="Q19" s="229"/>
      <c r="R19" s="229"/>
      <c r="S19" s="229"/>
      <c r="T19" s="229"/>
      <c r="U19" s="229"/>
      <c r="V19" s="230"/>
    </row>
    <row r="20" spans="1:22" ht="46.5" hidden="1" customHeight="1" outlineLevel="1">
      <c r="A20" s="94"/>
      <c r="B20" s="194" t="s">
        <v>81</v>
      </c>
      <c r="C20" s="195"/>
      <c r="D20" s="196"/>
      <c r="E20" s="231" t="s">
        <v>84</v>
      </c>
      <c r="F20" s="232"/>
      <c r="G20" s="232"/>
      <c r="H20" s="232"/>
      <c r="I20" s="232"/>
      <c r="J20" s="232"/>
      <c r="K20" s="232"/>
      <c r="L20" s="232"/>
      <c r="M20" s="232"/>
      <c r="N20" s="232"/>
      <c r="O20" s="232"/>
      <c r="P20" s="232"/>
      <c r="Q20" s="232"/>
      <c r="R20" s="232"/>
      <c r="S20" s="232"/>
      <c r="T20" s="232"/>
      <c r="U20" s="232"/>
      <c r="V20" s="233"/>
    </row>
    <row r="21" spans="1:22" ht="52.5" hidden="1" customHeight="1" outlineLevel="1">
      <c r="A21" s="94"/>
      <c r="B21" s="208" t="s">
        <v>82</v>
      </c>
      <c r="C21" s="209"/>
      <c r="D21" s="209"/>
      <c r="E21" s="234" t="s">
        <v>102</v>
      </c>
      <c r="F21" s="235"/>
      <c r="G21" s="235"/>
      <c r="H21" s="235"/>
      <c r="I21" s="235"/>
      <c r="J21" s="235"/>
      <c r="K21" s="235"/>
      <c r="L21" s="235"/>
      <c r="M21" s="235"/>
      <c r="N21" s="235"/>
      <c r="O21" s="235"/>
      <c r="P21" s="235"/>
      <c r="Q21" s="235"/>
      <c r="R21" s="235"/>
      <c r="S21" s="235"/>
      <c r="T21" s="235"/>
      <c r="U21" s="235"/>
      <c r="V21" s="236"/>
    </row>
    <row r="22" spans="1:22" ht="43.5" hidden="1" customHeight="1" outlineLevel="1">
      <c r="A22" s="94"/>
      <c r="B22" s="214" t="s">
        <v>67</v>
      </c>
      <c r="C22" s="215"/>
      <c r="D22" s="215"/>
      <c r="E22" s="237" t="s">
        <v>85</v>
      </c>
      <c r="F22" s="238"/>
      <c r="G22" s="238"/>
      <c r="H22" s="238"/>
      <c r="I22" s="238"/>
      <c r="J22" s="238"/>
      <c r="K22" s="238"/>
      <c r="L22" s="238"/>
      <c r="M22" s="238"/>
      <c r="N22" s="238"/>
      <c r="O22" s="238"/>
      <c r="P22" s="238"/>
      <c r="Q22" s="238"/>
      <c r="R22" s="238"/>
      <c r="S22" s="238"/>
      <c r="T22" s="238"/>
      <c r="U22" s="238"/>
      <c r="V22" s="239"/>
    </row>
    <row r="23" spans="1:22" ht="17.25" hidden="1" customHeight="1" outlineLevel="1">
      <c r="A23" s="94"/>
      <c r="B23" s="216"/>
      <c r="C23" s="217"/>
      <c r="D23" s="217"/>
      <c r="E23" s="89" t="s">
        <v>87</v>
      </c>
      <c r="F23" s="197" t="s">
        <v>97</v>
      </c>
      <c r="G23" s="197"/>
      <c r="H23" s="197"/>
      <c r="I23" s="197"/>
      <c r="J23" s="197"/>
      <c r="K23" s="197" t="s">
        <v>98</v>
      </c>
      <c r="L23" s="199"/>
      <c r="M23" s="58"/>
      <c r="N23" s="66"/>
      <c r="O23" s="66"/>
      <c r="P23" s="66"/>
      <c r="Q23" s="66"/>
      <c r="R23" s="66"/>
      <c r="S23" s="66"/>
      <c r="T23" s="66"/>
      <c r="U23" s="66"/>
      <c r="V23" s="59"/>
    </row>
    <row r="24" spans="1:22" ht="17.25" hidden="1" customHeight="1" outlineLevel="1">
      <c r="A24" s="94"/>
      <c r="B24" s="216"/>
      <c r="C24" s="217"/>
      <c r="D24" s="217"/>
      <c r="E24" s="90">
        <v>27</v>
      </c>
      <c r="F24" s="198" t="s">
        <v>90</v>
      </c>
      <c r="G24" s="198"/>
      <c r="H24" s="198"/>
      <c r="I24" s="198"/>
      <c r="J24" s="198"/>
      <c r="K24" s="200" t="s">
        <v>100</v>
      </c>
      <c r="L24" s="201"/>
      <c r="M24" s="58"/>
      <c r="N24" s="66"/>
      <c r="O24" s="66"/>
      <c r="P24" s="66"/>
      <c r="Q24" s="66"/>
      <c r="R24" s="66"/>
      <c r="S24" s="66"/>
      <c r="T24" s="66"/>
      <c r="U24" s="66"/>
      <c r="V24" s="59"/>
    </row>
    <row r="25" spans="1:22" ht="17.25" hidden="1" customHeight="1" outlineLevel="1">
      <c r="A25" s="94"/>
      <c r="B25" s="216"/>
      <c r="C25" s="217"/>
      <c r="D25" s="217"/>
      <c r="E25" s="90">
        <v>33</v>
      </c>
      <c r="F25" s="198" t="s">
        <v>91</v>
      </c>
      <c r="G25" s="198"/>
      <c r="H25" s="198"/>
      <c r="I25" s="198"/>
      <c r="J25" s="198"/>
      <c r="K25" s="200" t="s">
        <v>100</v>
      </c>
      <c r="L25" s="201"/>
      <c r="M25" s="58"/>
      <c r="N25" s="66"/>
      <c r="O25" s="66"/>
      <c r="P25" s="66"/>
      <c r="Q25" s="66"/>
      <c r="R25" s="66"/>
      <c r="S25" s="66"/>
      <c r="T25" s="66"/>
      <c r="U25" s="66"/>
      <c r="V25" s="59"/>
    </row>
    <row r="26" spans="1:22" ht="17.25" hidden="1" customHeight="1" outlineLevel="1">
      <c r="A26" s="94"/>
      <c r="B26" s="216"/>
      <c r="C26" s="217"/>
      <c r="D26" s="217"/>
      <c r="E26" s="90">
        <v>35</v>
      </c>
      <c r="F26" s="198" t="s">
        <v>92</v>
      </c>
      <c r="G26" s="198"/>
      <c r="H26" s="198"/>
      <c r="I26" s="198"/>
      <c r="J26" s="198"/>
      <c r="K26" s="200" t="s">
        <v>100</v>
      </c>
      <c r="L26" s="201"/>
      <c r="M26" s="58"/>
      <c r="N26" s="66"/>
      <c r="O26" s="66"/>
      <c r="P26" s="66"/>
      <c r="Q26" s="66"/>
      <c r="R26" s="66"/>
      <c r="S26" s="66"/>
      <c r="T26" s="66"/>
      <c r="U26" s="66"/>
      <c r="V26" s="59"/>
    </row>
    <row r="27" spans="1:22" ht="17.25" hidden="1" customHeight="1" outlineLevel="1">
      <c r="A27" s="94"/>
      <c r="B27" s="216"/>
      <c r="C27" s="217"/>
      <c r="D27" s="217"/>
      <c r="E27" s="90" t="s">
        <v>88</v>
      </c>
      <c r="F27" s="198" t="s">
        <v>93</v>
      </c>
      <c r="G27" s="198"/>
      <c r="H27" s="198"/>
      <c r="I27" s="198"/>
      <c r="J27" s="198"/>
      <c r="K27" s="200" t="s">
        <v>100</v>
      </c>
      <c r="L27" s="201"/>
      <c r="M27" s="58"/>
      <c r="N27" s="66"/>
      <c r="O27" s="66"/>
      <c r="P27" s="66"/>
      <c r="Q27" s="66"/>
      <c r="R27" s="66"/>
      <c r="S27" s="66"/>
      <c r="T27" s="66"/>
      <c r="U27" s="66"/>
      <c r="V27" s="59"/>
    </row>
    <row r="28" spans="1:22" ht="17.25" hidden="1" customHeight="1" outlineLevel="1">
      <c r="A28" s="94"/>
      <c r="B28" s="216"/>
      <c r="C28" s="217"/>
      <c r="D28" s="217"/>
      <c r="E28" s="90">
        <v>36</v>
      </c>
      <c r="F28" s="198" t="s">
        <v>94</v>
      </c>
      <c r="G28" s="198"/>
      <c r="H28" s="198"/>
      <c r="I28" s="198"/>
      <c r="J28" s="198"/>
      <c r="K28" s="200" t="s">
        <v>100</v>
      </c>
      <c r="L28" s="201"/>
      <c r="M28" s="58"/>
      <c r="N28" s="66"/>
      <c r="O28" s="66"/>
      <c r="P28" s="66"/>
      <c r="Q28" s="66"/>
      <c r="R28" s="66"/>
      <c r="S28" s="66"/>
      <c r="T28" s="66"/>
      <c r="U28" s="66"/>
      <c r="V28" s="59"/>
    </row>
    <row r="29" spans="1:22" ht="17.25" hidden="1" customHeight="1" outlineLevel="1">
      <c r="A29" s="94"/>
      <c r="B29" s="216"/>
      <c r="C29" s="217"/>
      <c r="D29" s="217"/>
      <c r="E29" s="90">
        <v>38</v>
      </c>
      <c r="F29" s="198" t="s">
        <v>95</v>
      </c>
      <c r="G29" s="198"/>
      <c r="H29" s="198"/>
      <c r="I29" s="198"/>
      <c r="J29" s="198"/>
      <c r="K29" s="200" t="s">
        <v>100</v>
      </c>
      <c r="L29" s="201"/>
      <c r="M29" s="58"/>
      <c r="N29" s="66"/>
      <c r="O29" s="66"/>
      <c r="P29" s="66"/>
      <c r="Q29" s="66"/>
      <c r="R29" s="66"/>
      <c r="S29" s="66"/>
      <c r="T29" s="66"/>
      <c r="U29" s="66"/>
      <c r="V29" s="59"/>
    </row>
    <row r="30" spans="1:22" ht="17.25" hidden="1" customHeight="1" outlineLevel="1">
      <c r="A30" s="94"/>
      <c r="B30" s="216"/>
      <c r="C30" s="217"/>
      <c r="D30" s="217"/>
      <c r="E30" s="90" t="s">
        <v>89</v>
      </c>
      <c r="F30" s="198" t="s">
        <v>96</v>
      </c>
      <c r="G30" s="198"/>
      <c r="H30" s="198"/>
      <c r="I30" s="198"/>
      <c r="J30" s="198"/>
      <c r="K30" s="200" t="s">
        <v>100</v>
      </c>
      <c r="L30" s="201"/>
      <c r="M30" s="58"/>
      <c r="N30" s="66"/>
      <c r="O30" s="66"/>
      <c r="P30" s="66"/>
      <c r="Q30" s="66"/>
      <c r="R30" s="66"/>
      <c r="S30" s="66"/>
      <c r="T30" s="66"/>
      <c r="U30" s="66"/>
      <c r="V30" s="59"/>
    </row>
    <row r="31" spans="1:22" ht="17.25" hidden="1" customHeight="1" outlineLevel="1">
      <c r="A31" s="94"/>
      <c r="B31" s="218"/>
      <c r="C31" s="219"/>
      <c r="D31" s="219"/>
      <c r="E31" s="91">
        <v>62</v>
      </c>
      <c r="F31" s="213" t="s">
        <v>99</v>
      </c>
      <c r="G31" s="213"/>
      <c r="H31" s="213"/>
      <c r="I31" s="213"/>
      <c r="J31" s="213"/>
      <c r="K31" s="200" t="s">
        <v>100</v>
      </c>
      <c r="L31" s="201"/>
      <c r="M31" s="60"/>
      <c r="N31" s="61"/>
      <c r="O31" s="61"/>
      <c r="P31" s="61"/>
      <c r="Q31" s="61"/>
      <c r="R31" s="61"/>
      <c r="S31" s="61"/>
      <c r="T31" s="61"/>
      <c r="U31" s="61"/>
      <c r="V31" s="62"/>
    </row>
    <row r="32" spans="1:22" ht="31.5" hidden="1" customHeight="1" outlineLevel="1">
      <c r="A32" s="94"/>
      <c r="B32" s="208" t="s">
        <v>68</v>
      </c>
      <c r="C32" s="209"/>
      <c r="D32" s="209"/>
      <c r="E32" s="234" t="s">
        <v>101</v>
      </c>
      <c r="F32" s="235"/>
      <c r="G32" s="235"/>
      <c r="H32" s="235"/>
      <c r="I32" s="235"/>
      <c r="J32" s="235"/>
      <c r="K32" s="235"/>
      <c r="L32" s="235"/>
      <c r="M32" s="235"/>
      <c r="N32" s="235"/>
      <c r="O32" s="235"/>
      <c r="P32" s="235"/>
      <c r="Q32" s="235"/>
      <c r="R32" s="235"/>
      <c r="S32" s="235"/>
      <c r="T32" s="235"/>
      <c r="U32" s="235"/>
      <c r="V32" s="236"/>
    </row>
    <row r="33" spans="1:22" ht="59.25" hidden="1" customHeight="1" outlineLevel="1" thickBot="1">
      <c r="A33" s="94"/>
      <c r="B33" s="202" t="s">
        <v>69</v>
      </c>
      <c r="C33" s="203"/>
      <c r="D33" s="203"/>
      <c r="E33" s="189" t="s">
        <v>86</v>
      </c>
      <c r="F33" s="190"/>
      <c r="G33" s="190"/>
      <c r="H33" s="190"/>
      <c r="I33" s="190"/>
      <c r="J33" s="190"/>
      <c r="K33" s="190"/>
      <c r="L33" s="190"/>
      <c r="M33" s="190"/>
      <c r="N33" s="190"/>
      <c r="O33" s="190"/>
      <c r="P33" s="190"/>
      <c r="Q33" s="190"/>
      <c r="R33" s="190"/>
      <c r="S33" s="190"/>
      <c r="T33" s="190"/>
      <c r="U33" s="190"/>
      <c r="V33" s="191"/>
    </row>
    <row r="34" spans="1:22" hidden="1">
      <c r="A34" s="94"/>
      <c r="B34" s="94"/>
      <c r="C34" s="94"/>
      <c r="D34" s="94"/>
      <c r="E34" s="192"/>
      <c r="F34" s="193"/>
      <c r="G34" s="193"/>
      <c r="H34" s="193"/>
      <c r="I34" s="193"/>
      <c r="J34" s="193"/>
      <c r="K34" s="193"/>
      <c r="L34" s="193"/>
      <c r="M34" s="193"/>
      <c r="N34" s="193"/>
      <c r="O34" s="193"/>
      <c r="P34" s="193"/>
      <c r="Q34" s="193"/>
      <c r="R34" s="193"/>
      <c r="S34" s="193"/>
      <c r="T34" s="193"/>
      <c r="U34" s="193"/>
      <c r="V34" s="193"/>
    </row>
    <row r="35" spans="1:22" ht="74.25" hidden="1" customHeight="1" outlineLevel="1" thickBot="1">
      <c r="A35" s="94"/>
      <c r="B35" s="226" t="s">
        <v>66</v>
      </c>
      <c r="C35" s="227"/>
      <c r="D35" s="227"/>
      <c r="E35" s="268" t="s">
        <v>103</v>
      </c>
      <c r="F35" s="269"/>
      <c r="G35" s="269"/>
      <c r="H35" s="269"/>
      <c r="I35" s="269"/>
      <c r="J35" s="269"/>
      <c r="K35" s="269"/>
      <c r="L35" s="269"/>
      <c r="M35" s="269"/>
      <c r="N35" s="269"/>
      <c r="O35" s="269"/>
      <c r="P35" s="269"/>
      <c r="Q35" s="269"/>
      <c r="R35" s="269"/>
      <c r="S35" s="269"/>
      <c r="T35" s="269"/>
      <c r="U35" s="269"/>
      <c r="V35" s="270"/>
    </row>
    <row r="36" spans="1:22" ht="46.5" hidden="1" customHeight="1" outlineLevel="1">
      <c r="A36" s="94"/>
      <c r="B36" s="194" t="s">
        <v>81</v>
      </c>
      <c r="C36" s="195"/>
      <c r="D36" s="196"/>
      <c r="E36" s="231" t="s">
        <v>104</v>
      </c>
      <c r="F36" s="232"/>
      <c r="G36" s="232"/>
      <c r="H36" s="232"/>
      <c r="I36" s="232"/>
      <c r="J36" s="232"/>
      <c r="K36" s="232"/>
      <c r="L36" s="232"/>
      <c r="M36" s="232"/>
      <c r="N36" s="232"/>
      <c r="O36" s="232"/>
      <c r="P36" s="232"/>
      <c r="Q36" s="232"/>
      <c r="R36" s="232"/>
      <c r="S36" s="232"/>
      <c r="T36" s="232"/>
      <c r="U36" s="232"/>
      <c r="V36" s="233"/>
    </row>
    <row r="37" spans="1:22" ht="105.75" hidden="1" customHeight="1" outlineLevel="1">
      <c r="A37" s="94"/>
      <c r="B37" s="208" t="s">
        <v>82</v>
      </c>
      <c r="C37" s="209"/>
      <c r="D37" s="209"/>
      <c r="E37" s="234" t="s">
        <v>105</v>
      </c>
      <c r="F37" s="271"/>
      <c r="G37" s="271"/>
      <c r="H37" s="271"/>
      <c r="I37" s="271"/>
      <c r="J37" s="271"/>
      <c r="K37" s="271"/>
      <c r="L37" s="271"/>
      <c r="M37" s="271"/>
      <c r="N37" s="271"/>
      <c r="O37" s="271"/>
      <c r="P37" s="271"/>
      <c r="Q37" s="271"/>
      <c r="R37" s="271"/>
      <c r="S37" s="271"/>
      <c r="T37" s="271"/>
      <c r="U37" s="271"/>
      <c r="V37" s="272"/>
    </row>
    <row r="38" spans="1:22" ht="43.5" hidden="1" customHeight="1" outlineLevel="1">
      <c r="A38" s="94"/>
      <c r="B38" s="214" t="s">
        <v>67</v>
      </c>
      <c r="C38" s="215"/>
      <c r="D38" s="215"/>
      <c r="E38" s="237" t="s">
        <v>85</v>
      </c>
      <c r="F38" s="238"/>
      <c r="G38" s="238"/>
      <c r="H38" s="238"/>
      <c r="I38" s="238"/>
      <c r="J38" s="238"/>
      <c r="K38" s="238"/>
      <c r="L38" s="238"/>
      <c r="M38" s="238"/>
      <c r="N38" s="238"/>
      <c r="O38" s="238"/>
      <c r="P38" s="238"/>
      <c r="Q38" s="238"/>
      <c r="R38" s="238"/>
      <c r="S38" s="238"/>
      <c r="T38" s="238"/>
      <c r="U38" s="238"/>
      <c r="V38" s="239"/>
    </row>
    <row r="39" spans="1:22" ht="17.25" hidden="1" customHeight="1" outlineLevel="1">
      <c r="A39" s="94"/>
      <c r="B39" s="216"/>
      <c r="C39" s="217"/>
      <c r="D39" s="217"/>
      <c r="E39" s="89" t="s">
        <v>87</v>
      </c>
      <c r="F39" s="197" t="s">
        <v>97</v>
      </c>
      <c r="G39" s="197"/>
      <c r="H39" s="197"/>
      <c r="I39" s="197"/>
      <c r="J39" s="197"/>
      <c r="K39" s="197" t="s">
        <v>98</v>
      </c>
      <c r="L39" s="199"/>
      <c r="M39" s="58"/>
      <c r="N39" s="120"/>
      <c r="O39" s="120"/>
      <c r="P39" s="120"/>
      <c r="Q39" s="120"/>
      <c r="R39" s="120"/>
      <c r="S39" s="120"/>
      <c r="T39" s="120"/>
      <c r="U39" s="120"/>
      <c r="V39" s="59"/>
    </row>
    <row r="40" spans="1:22" ht="17.25" hidden="1" customHeight="1" outlineLevel="1">
      <c r="A40" s="94"/>
      <c r="B40" s="216"/>
      <c r="C40" s="217"/>
      <c r="D40" s="217"/>
      <c r="E40" s="90">
        <v>27</v>
      </c>
      <c r="F40" s="198" t="s">
        <v>90</v>
      </c>
      <c r="G40" s="198"/>
      <c r="H40" s="198"/>
      <c r="I40" s="198"/>
      <c r="J40" s="198"/>
      <c r="K40" s="278" t="s">
        <v>106</v>
      </c>
      <c r="L40" s="279"/>
      <c r="M40" s="122"/>
      <c r="N40" s="123"/>
      <c r="O40" s="123"/>
      <c r="P40" s="120"/>
      <c r="Q40" s="120"/>
      <c r="R40" s="120"/>
      <c r="S40" s="120"/>
      <c r="T40" s="120"/>
      <c r="U40" s="120"/>
      <c r="V40" s="59"/>
    </row>
    <row r="41" spans="1:22" ht="17.25" hidden="1" customHeight="1" outlineLevel="1">
      <c r="A41" s="94"/>
      <c r="B41" s="216"/>
      <c r="C41" s="217"/>
      <c r="D41" s="217"/>
      <c r="E41" s="90">
        <v>33</v>
      </c>
      <c r="F41" s="198" t="s">
        <v>91</v>
      </c>
      <c r="G41" s="198"/>
      <c r="H41" s="198"/>
      <c r="I41" s="198"/>
      <c r="J41" s="198"/>
      <c r="K41" s="278" t="s">
        <v>106</v>
      </c>
      <c r="L41" s="279"/>
      <c r="M41" s="122"/>
      <c r="N41" s="123"/>
      <c r="O41" s="123"/>
      <c r="P41" s="120"/>
      <c r="Q41" s="120"/>
      <c r="R41" s="120"/>
      <c r="S41" s="120"/>
      <c r="T41" s="120"/>
      <c r="U41" s="120"/>
      <c r="V41" s="59"/>
    </row>
    <row r="42" spans="1:22" ht="17.25" hidden="1" customHeight="1" outlineLevel="1">
      <c r="A42" s="94"/>
      <c r="B42" s="216"/>
      <c r="C42" s="217"/>
      <c r="D42" s="217"/>
      <c r="E42" s="90">
        <v>35</v>
      </c>
      <c r="F42" s="198" t="s">
        <v>92</v>
      </c>
      <c r="G42" s="198"/>
      <c r="H42" s="198"/>
      <c r="I42" s="198"/>
      <c r="J42" s="198"/>
      <c r="K42" s="278" t="s">
        <v>106</v>
      </c>
      <c r="L42" s="279"/>
      <c r="M42" s="122"/>
      <c r="N42" s="123"/>
      <c r="O42" s="123"/>
      <c r="P42" s="120"/>
      <c r="Q42" s="120"/>
      <c r="R42" s="120"/>
      <c r="S42" s="120"/>
      <c r="T42" s="120"/>
      <c r="U42" s="120"/>
      <c r="V42" s="59"/>
    </row>
    <row r="43" spans="1:22" ht="17.25" hidden="1" customHeight="1" outlineLevel="1">
      <c r="A43" s="94"/>
      <c r="B43" s="216"/>
      <c r="C43" s="217"/>
      <c r="D43" s="217"/>
      <c r="E43" s="90" t="s">
        <v>88</v>
      </c>
      <c r="F43" s="198" t="s">
        <v>93</v>
      </c>
      <c r="G43" s="198"/>
      <c r="H43" s="198"/>
      <c r="I43" s="198"/>
      <c r="J43" s="198"/>
      <c r="K43" s="278" t="s">
        <v>106</v>
      </c>
      <c r="L43" s="279"/>
      <c r="M43" s="58"/>
      <c r="N43" s="120"/>
      <c r="O43" s="120"/>
      <c r="P43" s="120"/>
      <c r="Q43" s="120"/>
      <c r="R43" s="120"/>
      <c r="S43" s="120"/>
      <c r="T43" s="120"/>
      <c r="U43" s="120"/>
      <c r="V43" s="59"/>
    </row>
    <row r="44" spans="1:22" ht="17.25" hidden="1" customHeight="1" outlineLevel="1">
      <c r="A44" s="94"/>
      <c r="B44" s="216"/>
      <c r="C44" s="217"/>
      <c r="D44" s="217"/>
      <c r="E44" s="90">
        <v>36</v>
      </c>
      <c r="F44" s="198" t="s">
        <v>94</v>
      </c>
      <c r="G44" s="198"/>
      <c r="H44" s="198"/>
      <c r="I44" s="198"/>
      <c r="J44" s="198"/>
      <c r="K44" s="278" t="s">
        <v>106</v>
      </c>
      <c r="L44" s="279"/>
      <c r="M44" s="58"/>
      <c r="N44" s="120"/>
      <c r="O44" s="120"/>
      <c r="P44" s="120"/>
      <c r="Q44" s="120"/>
      <c r="R44" s="120"/>
      <c r="S44" s="120"/>
      <c r="T44" s="120"/>
      <c r="U44" s="120"/>
      <c r="V44" s="59"/>
    </row>
    <row r="45" spans="1:22" ht="17.25" hidden="1" customHeight="1" outlineLevel="1">
      <c r="A45" s="94"/>
      <c r="B45" s="216"/>
      <c r="C45" s="217"/>
      <c r="D45" s="217"/>
      <c r="E45" s="90">
        <v>38</v>
      </c>
      <c r="F45" s="198" t="s">
        <v>95</v>
      </c>
      <c r="G45" s="198"/>
      <c r="H45" s="198"/>
      <c r="I45" s="198"/>
      <c r="J45" s="198"/>
      <c r="K45" s="278" t="s">
        <v>106</v>
      </c>
      <c r="L45" s="279"/>
      <c r="M45" s="58"/>
      <c r="N45" s="120"/>
      <c r="O45" s="120"/>
      <c r="P45" s="120"/>
      <c r="Q45" s="120"/>
      <c r="R45" s="120"/>
      <c r="S45" s="120"/>
      <c r="T45" s="120"/>
      <c r="U45" s="120"/>
      <c r="V45" s="59"/>
    </row>
    <row r="46" spans="1:22" ht="17.25" hidden="1" customHeight="1" outlineLevel="1">
      <c r="A46" s="94"/>
      <c r="B46" s="216"/>
      <c r="C46" s="217"/>
      <c r="D46" s="217"/>
      <c r="E46" s="90" t="s">
        <v>89</v>
      </c>
      <c r="F46" s="198" t="s">
        <v>96</v>
      </c>
      <c r="G46" s="198"/>
      <c r="H46" s="198"/>
      <c r="I46" s="198"/>
      <c r="J46" s="198"/>
      <c r="K46" s="278" t="s">
        <v>106</v>
      </c>
      <c r="L46" s="279"/>
      <c r="M46" s="58"/>
      <c r="N46" s="120"/>
      <c r="O46" s="120"/>
      <c r="P46" s="120"/>
      <c r="Q46" s="120"/>
      <c r="R46" s="120"/>
      <c r="S46" s="120"/>
      <c r="T46" s="120"/>
      <c r="U46" s="120"/>
      <c r="V46" s="59"/>
    </row>
    <row r="47" spans="1:22" ht="17.25" hidden="1" customHeight="1" outlineLevel="1">
      <c r="A47" s="94"/>
      <c r="B47" s="218"/>
      <c r="C47" s="219"/>
      <c r="D47" s="219"/>
      <c r="E47" s="91">
        <v>62</v>
      </c>
      <c r="F47" s="213" t="s">
        <v>99</v>
      </c>
      <c r="G47" s="213"/>
      <c r="H47" s="213"/>
      <c r="I47" s="213"/>
      <c r="J47" s="213"/>
      <c r="K47" s="280" t="s">
        <v>106</v>
      </c>
      <c r="L47" s="281"/>
      <c r="M47" s="60"/>
      <c r="N47" s="121"/>
      <c r="O47" s="121"/>
      <c r="P47" s="121"/>
      <c r="Q47" s="121"/>
      <c r="R47" s="121"/>
      <c r="S47" s="121"/>
      <c r="T47" s="121"/>
      <c r="U47" s="121"/>
      <c r="V47" s="62"/>
    </row>
    <row r="48" spans="1:22" ht="31.5" hidden="1" customHeight="1" outlineLevel="1">
      <c r="A48" s="94"/>
      <c r="B48" s="208" t="s">
        <v>68</v>
      </c>
      <c r="C48" s="209"/>
      <c r="D48" s="209"/>
      <c r="E48" s="282" t="s">
        <v>101</v>
      </c>
      <c r="F48" s="283"/>
      <c r="G48" s="283"/>
      <c r="H48" s="283"/>
      <c r="I48" s="283"/>
      <c r="J48" s="283"/>
      <c r="K48" s="283"/>
      <c r="L48" s="283"/>
      <c r="M48" s="235"/>
      <c r="N48" s="235"/>
      <c r="O48" s="235"/>
      <c r="P48" s="235"/>
      <c r="Q48" s="235"/>
      <c r="R48" s="235"/>
      <c r="S48" s="235"/>
      <c r="T48" s="235"/>
      <c r="U48" s="235"/>
      <c r="V48" s="236"/>
    </row>
    <row r="49" spans="1:22" ht="59.25" hidden="1" customHeight="1" outlineLevel="1" thickBot="1">
      <c r="A49" s="94"/>
      <c r="B49" s="202" t="s">
        <v>69</v>
      </c>
      <c r="C49" s="203"/>
      <c r="D49" s="203"/>
      <c r="E49" s="189" t="s">
        <v>86</v>
      </c>
      <c r="F49" s="190"/>
      <c r="G49" s="190"/>
      <c r="H49" s="190"/>
      <c r="I49" s="190"/>
      <c r="J49" s="190"/>
      <c r="K49" s="190"/>
      <c r="L49" s="190"/>
      <c r="M49" s="190"/>
      <c r="N49" s="190"/>
      <c r="O49" s="190"/>
      <c r="P49" s="190"/>
      <c r="Q49" s="190"/>
      <c r="R49" s="190"/>
      <c r="S49" s="190"/>
      <c r="T49" s="190"/>
      <c r="U49" s="190"/>
      <c r="V49" s="191"/>
    </row>
    <row r="50" spans="1:22" hidden="1">
      <c r="A50" s="96"/>
      <c r="B50" s="96"/>
      <c r="C50" s="96"/>
      <c r="D50" s="96"/>
      <c r="E50" s="96"/>
      <c r="F50" s="96"/>
      <c r="G50" s="96"/>
      <c r="H50" s="96"/>
      <c r="I50" s="96"/>
      <c r="J50" s="96"/>
      <c r="K50" s="96"/>
      <c r="L50" s="96"/>
      <c r="M50" s="96"/>
      <c r="N50" s="96"/>
      <c r="O50" s="96"/>
      <c r="P50" s="96"/>
      <c r="Q50" s="96"/>
      <c r="R50" s="96"/>
      <c r="S50" s="96"/>
      <c r="T50" s="96"/>
      <c r="U50" s="96"/>
      <c r="V50" s="96"/>
    </row>
    <row r="51" spans="1:22" ht="74.25" hidden="1" customHeight="1" outlineLevel="1" thickBot="1">
      <c r="A51" s="94"/>
      <c r="B51" s="226" t="s">
        <v>66</v>
      </c>
      <c r="C51" s="227"/>
      <c r="D51" s="227"/>
      <c r="E51" s="268" t="s">
        <v>107</v>
      </c>
      <c r="F51" s="269"/>
      <c r="G51" s="269"/>
      <c r="H51" s="269"/>
      <c r="I51" s="269"/>
      <c r="J51" s="269"/>
      <c r="K51" s="269"/>
      <c r="L51" s="269"/>
      <c r="M51" s="269"/>
      <c r="N51" s="269"/>
      <c r="O51" s="269"/>
      <c r="P51" s="269"/>
      <c r="Q51" s="269"/>
      <c r="R51" s="269"/>
      <c r="S51" s="269"/>
      <c r="T51" s="269"/>
      <c r="U51" s="269"/>
      <c r="V51" s="270"/>
    </row>
    <row r="52" spans="1:22" ht="46.5" hidden="1" customHeight="1" outlineLevel="1">
      <c r="A52" s="94"/>
      <c r="B52" s="194" t="s">
        <v>81</v>
      </c>
      <c r="C52" s="195"/>
      <c r="D52" s="196"/>
      <c r="E52" s="231" t="s">
        <v>108</v>
      </c>
      <c r="F52" s="232"/>
      <c r="G52" s="232"/>
      <c r="H52" s="232"/>
      <c r="I52" s="232"/>
      <c r="J52" s="232"/>
      <c r="K52" s="232"/>
      <c r="L52" s="232"/>
      <c r="M52" s="232"/>
      <c r="N52" s="232"/>
      <c r="O52" s="232"/>
      <c r="P52" s="232"/>
      <c r="Q52" s="232"/>
      <c r="R52" s="232"/>
      <c r="S52" s="232"/>
      <c r="T52" s="232"/>
      <c r="U52" s="232"/>
      <c r="V52" s="233"/>
    </row>
    <row r="53" spans="1:22" ht="105.75" hidden="1" customHeight="1" outlineLevel="1">
      <c r="A53" s="94"/>
      <c r="B53" s="208" t="s">
        <v>82</v>
      </c>
      <c r="C53" s="209"/>
      <c r="D53" s="209"/>
      <c r="E53" s="234" t="s">
        <v>109</v>
      </c>
      <c r="F53" s="271"/>
      <c r="G53" s="271"/>
      <c r="H53" s="271"/>
      <c r="I53" s="271"/>
      <c r="J53" s="271"/>
      <c r="K53" s="271"/>
      <c r="L53" s="271"/>
      <c r="M53" s="271"/>
      <c r="N53" s="271"/>
      <c r="O53" s="271"/>
      <c r="P53" s="271"/>
      <c r="Q53" s="271"/>
      <c r="R53" s="271"/>
      <c r="S53" s="271"/>
      <c r="T53" s="271"/>
      <c r="U53" s="271"/>
      <c r="V53" s="272"/>
    </row>
    <row r="54" spans="1:22" ht="43.5" hidden="1" customHeight="1" outlineLevel="1">
      <c r="A54" s="94"/>
      <c r="B54" s="214" t="s">
        <v>67</v>
      </c>
      <c r="C54" s="215"/>
      <c r="D54" s="215"/>
      <c r="E54" s="237" t="s">
        <v>85</v>
      </c>
      <c r="F54" s="238"/>
      <c r="G54" s="238"/>
      <c r="H54" s="238"/>
      <c r="I54" s="238"/>
      <c r="J54" s="238"/>
      <c r="K54" s="238"/>
      <c r="L54" s="238"/>
      <c r="M54" s="238"/>
      <c r="N54" s="238"/>
      <c r="O54" s="238"/>
      <c r="P54" s="238"/>
      <c r="Q54" s="238"/>
      <c r="R54" s="238"/>
      <c r="S54" s="238"/>
      <c r="T54" s="238"/>
      <c r="U54" s="238"/>
      <c r="V54" s="239"/>
    </row>
    <row r="55" spans="1:22" ht="17.25" hidden="1" customHeight="1" outlineLevel="1">
      <c r="A55" s="94"/>
      <c r="B55" s="216"/>
      <c r="C55" s="217"/>
      <c r="D55" s="217"/>
      <c r="E55" s="89" t="s">
        <v>87</v>
      </c>
      <c r="F55" s="197" t="s">
        <v>97</v>
      </c>
      <c r="G55" s="197"/>
      <c r="H55" s="197"/>
      <c r="I55" s="197"/>
      <c r="J55" s="197"/>
      <c r="K55" s="197" t="s">
        <v>98</v>
      </c>
      <c r="L55" s="199"/>
      <c r="M55" s="58"/>
      <c r="N55" s="120"/>
      <c r="O55" s="120"/>
      <c r="P55" s="120"/>
      <c r="Q55" s="120"/>
      <c r="R55" s="120"/>
      <c r="S55" s="120"/>
      <c r="T55" s="120"/>
      <c r="U55" s="120"/>
      <c r="V55" s="59"/>
    </row>
    <row r="56" spans="1:22" ht="17.25" hidden="1" customHeight="1" outlineLevel="1">
      <c r="A56" s="94"/>
      <c r="B56" s="216"/>
      <c r="C56" s="217"/>
      <c r="D56" s="217"/>
      <c r="E56" s="90">
        <v>27</v>
      </c>
      <c r="F56" s="198" t="s">
        <v>90</v>
      </c>
      <c r="G56" s="198"/>
      <c r="H56" s="198"/>
      <c r="I56" s="198"/>
      <c r="J56" s="198"/>
      <c r="K56" s="200" t="s">
        <v>100</v>
      </c>
      <c r="L56" s="201"/>
      <c r="M56" s="58"/>
      <c r="N56" s="120"/>
      <c r="O56" s="120"/>
      <c r="P56" s="120"/>
      <c r="Q56" s="120"/>
      <c r="R56" s="120"/>
      <c r="S56" s="120"/>
      <c r="T56" s="120"/>
      <c r="U56" s="120"/>
      <c r="V56" s="59"/>
    </row>
    <row r="57" spans="1:22" ht="17.25" hidden="1" customHeight="1" outlineLevel="1">
      <c r="A57" s="94"/>
      <c r="B57" s="216"/>
      <c r="C57" s="217"/>
      <c r="D57" s="217"/>
      <c r="E57" s="90">
        <v>33</v>
      </c>
      <c r="F57" s="198" t="s">
        <v>91</v>
      </c>
      <c r="G57" s="198"/>
      <c r="H57" s="198"/>
      <c r="I57" s="198"/>
      <c r="J57" s="198"/>
      <c r="K57" s="200" t="s">
        <v>100</v>
      </c>
      <c r="L57" s="201"/>
      <c r="M57" s="58"/>
      <c r="N57" s="120"/>
      <c r="O57" s="120"/>
      <c r="P57" s="120"/>
      <c r="Q57" s="120"/>
      <c r="R57" s="120"/>
      <c r="S57" s="120"/>
      <c r="T57" s="120"/>
      <c r="U57" s="120"/>
      <c r="V57" s="59"/>
    </row>
    <row r="58" spans="1:22" ht="17.25" hidden="1" customHeight="1" outlineLevel="1">
      <c r="A58" s="94"/>
      <c r="B58" s="216"/>
      <c r="C58" s="217"/>
      <c r="D58" s="217"/>
      <c r="E58" s="90">
        <v>35</v>
      </c>
      <c r="F58" s="198" t="s">
        <v>92</v>
      </c>
      <c r="G58" s="198"/>
      <c r="H58" s="198"/>
      <c r="I58" s="198"/>
      <c r="J58" s="198"/>
      <c r="K58" s="200" t="s">
        <v>100</v>
      </c>
      <c r="L58" s="201"/>
      <c r="M58" s="58"/>
      <c r="N58" s="123"/>
      <c r="O58" s="123"/>
      <c r="P58" s="123"/>
      <c r="Q58" s="120"/>
      <c r="R58" s="120"/>
      <c r="S58" s="120"/>
      <c r="T58" s="120"/>
      <c r="U58" s="120"/>
      <c r="V58" s="59"/>
    </row>
    <row r="59" spans="1:22" ht="17.25" hidden="1" customHeight="1" outlineLevel="1">
      <c r="A59" s="94"/>
      <c r="B59" s="216"/>
      <c r="C59" s="217"/>
      <c r="D59" s="217"/>
      <c r="E59" s="90" t="s">
        <v>88</v>
      </c>
      <c r="F59" s="198" t="s">
        <v>93</v>
      </c>
      <c r="G59" s="198"/>
      <c r="H59" s="198"/>
      <c r="I59" s="198"/>
      <c r="J59" s="198"/>
      <c r="K59" s="200" t="s">
        <v>100</v>
      </c>
      <c r="L59" s="201"/>
      <c r="M59" s="58"/>
      <c r="N59" s="120"/>
      <c r="O59" s="120"/>
      <c r="P59" s="120"/>
      <c r="Q59" s="120"/>
      <c r="R59" s="120"/>
      <c r="S59" s="120"/>
      <c r="T59" s="120"/>
      <c r="U59" s="120"/>
      <c r="V59" s="59"/>
    </row>
    <row r="60" spans="1:22" ht="17.25" hidden="1" customHeight="1" outlineLevel="1">
      <c r="A60" s="94"/>
      <c r="B60" s="216"/>
      <c r="C60" s="217"/>
      <c r="D60" s="217"/>
      <c r="E60" s="90">
        <v>36</v>
      </c>
      <c r="F60" s="198" t="s">
        <v>94</v>
      </c>
      <c r="G60" s="198"/>
      <c r="H60" s="198"/>
      <c r="I60" s="198"/>
      <c r="J60" s="198"/>
      <c r="K60" s="200" t="s">
        <v>100</v>
      </c>
      <c r="L60" s="201"/>
      <c r="M60" s="58"/>
      <c r="N60" s="120"/>
      <c r="O60" s="120"/>
      <c r="P60" s="120"/>
      <c r="Q60" s="120"/>
      <c r="R60" s="120"/>
      <c r="S60" s="120"/>
      <c r="T60" s="120"/>
      <c r="U60" s="120"/>
      <c r="V60" s="59"/>
    </row>
    <row r="61" spans="1:22" ht="17.25" hidden="1" customHeight="1" outlineLevel="1">
      <c r="A61" s="94"/>
      <c r="B61" s="216"/>
      <c r="C61" s="217"/>
      <c r="D61" s="217"/>
      <c r="E61" s="90">
        <v>38</v>
      </c>
      <c r="F61" s="198" t="s">
        <v>95</v>
      </c>
      <c r="G61" s="198"/>
      <c r="H61" s="198"/>
      <c r="I61" s="198"/>
      <c r="J61" s="198"/>
      <c r="K61" s="200" t="s">
        <v>100</v>
      </c>
      <c r="L61" s="201"/>
      <c r="M61" s="58"/>
      <c r="N61" s="120"/>
      <c r="O61" s="120"/>
      <c r="P61" s="120"/>
      <c r="Q61" s="120"/>
      <c r="R61" s="120"/>
      <c r="S61" s="120"/>
      <c r="T61" s="120"/>
      <c r="U61" s="120"/>
      <c r="V61" s="59"/>
    </row>
    <row r="62" spans="1:22" ht="17.25" hidden="1" customHeight="1" outlineLevel="1">
      <c r="A62" s="94"/>
      <c r="B62" s="216"/>
      <c r="C62" s="217"/>
      <c r="D62" s="217"/>
      <c r="E62" s="90" t="s">
        <v>89</v>
      </c>
      <c r="F62" s="198" t="s">
        <v>96</v>
      </c>
      <c r="G62" s="198"/>
      <c r="H62" s="198"/>
      <c r="I62" s="198"/>
      <c r="J62" s="198"/>
      <c r="K62" s="200" t="s">
        <v>100</v>
      </c>
      <c r="L62" s="201"/>
      <c r="M62" s="58"/>
      <c r="N62" s="120"/>
      <c r="O62" s="120"/>
      <c r="P62" s="120"/>
      <c r="Q62" s="120"/>
      <c r="R62" s="120"/>
      <c r="S62" s="120"/>
      <c r="T62" s="120"/>
      <c r="U62" s="120"/>
      <c r="V62" s="59"/>
    </row>
    <row r="63" spans="1:22" ht="17.25" hidden="1" customHeight="1" outlineLevel="1">
      <c r="A63" s="94"/>
      <c r="B63" s="218"/>
      <c r="C63" s="219"/>
      <c r="D63" s="219"/>
      <c r="E63" s="91">
        <v>62</v>
      </c>
      <c r="F63" s="213" t="s">
        <v>99</v>
      </c>
      <c r="G63" s="213"/>
      <c r="H63" s="213"/>
      <c r="I63" s="213"/>
      <c r="J63" s="213"/>
      <c r="K63" s="200" t="s">
        <v>100</v>
      </c>
      <c r="L63" s="201"/>
      <c r="M63" s="60"/>
      <c r="N63" s="121"/>
      <c r="O63" s="121"/>
      <c r="P63" s="121"/>
      <c r="Q63" s="121"/>
      <c r="R63" s="121"/>
      <c r="S63" s="121"/>
      <c r="T63" s="121"/>
      <c r="U63" s="121"/>
      <c r="V63" s="62"/>
    </row>
    <row r="64" spans="1:22" ht="31.5" hidden="1" customHeight="1" outlineLevel="1">
      <c r="A64" s="94"/>
      <c r="B64" s="208" t="s">
        <v>68</v>
      </c>
      <c r="C64" s="209"/>
      <c r="D64" s="209"/>
      <c r="E64" s="234" t="s">
        <v>101</v>
      </c>
      <c r="F64" s="235"/>
      <c r="G64" s="235"/>
      <c r="H64" s="235"/>
      <c r="I64" s="235"/>
      <c r="J64" s="235"/>
      <c r="K64" s="235"/>
      <c r="L64" s="235"/>
      <c r="M64" s="235"/>
      <c r="N64" s="235"/>
      <c r="O64" s="235"/>
      <c r="P64" s="235"/>
      <c r="Q64" s="235"/>
      <c r="R64" s="235"/>
      <c r="S64" s="235"/>
      <c r="T64" s="235"/>
      <c r="U64" s="235"/>
      <c r="V64" s="236"/>
    </row>
    <row r="65" spans="1:22" ht="59.25" hidden="1" customHeight="1" outlineLevel="1" thickBot="1">
      <c r="A65" s="94"/>
      <c r="B65" s="202" t="s">
        <v>69</v>
      </c>
      <c r="C65" s="203"/>
      <c r="D65" s="203"/>
      <c r="E65" s="189" t="s">
        <v>86</v>
      </c>
      <c r="F65" s="190"/>
      <c r="G65" s="190"/>
      <c r="H65" s="190"/>
      <c r="I65" s="190"/>
      <c r="J65" s="190"/>
      <c r="K65" s="190"/>
      <c r="L65" s="190"/>
      <c r="M65" s="190"/>
      <c r="N65" s="190"/>
      <c r="O65" s="190"/>
      <c r="P65" s="190"/>
      <c r="Q65" s="190"/>
      <c r="R65" s="190"/>
      <c r="S65" s="190"/>
      <c r="T65" s="190"/>
      <c r="U65" s="190"/>
      <c r="V65" s="191"/>
    </row>
    <row r="66" spans="1:22" ht="14.25" hidden="1" customHeight="1">
      <c r="A66" s="94"/>
      <c r="B66" s="124"/>
      <c r="C66" s="125"/>
      <c r="D66" s="125"/>
      <c r="E66" s="126"/>
      <c r="F66" s="120"/>
      <c r="G66" s="120"/>
      <c r="H66" s="120"/>
      <c r="I66" s="120"/>
      <c r="J66" s="120"/>
      <c r="K66" s="120"/>
      <c r="L66" s="120"/>
      <c r="M66" s="120"/>
      <c r="N66" s="120"/>
      <c r="O66" s="120"/>
      <c r="P66" s="120"/>
      <c r="Q66" s="120"/>
      <c r="R66" s="120"/>
      <c r="S66" s="120"/>
      <c r="T66" s="120"/>
      <c r="U66" s="120"/>
      <c r="V66" s="120"/>
    </row>
    <row r="67" spans="1:22" ht="74.25" hidden="1" customHeight="1" outlineLevel="1" thickBot="1">
      <c r="A67" s="94"/>
      <c r="B67" s="226" t="s">
        <v>66</v>
      </c>
      <c r="C67" s="227"/>
      <c r="D67" s="227"/>
      <c r="E67" s="268" t="s">
        <v>110</v>
      </c>
      <c r="F67" s="269"/>
      <c r="G67" s="269"/>
      <c r="H67" s="269"/>
      <c r="I67" s="269"/>
      <c r="J67" s="269"/>
      <c r="K67" s="269"/>
      <c r="L67" s="269"/>
      <c r="M67" s="269"/>
      <c r="N67" s="269"/>
      <c r="O67" s="269"/>
      <c r="P67" s="269"/>
      <c r="Q67" s="269"/>
      <c r="R67" s="269"/>
      <c r="S67" s="269"/>
      <c r="T67" s="269"/>
      <c r="U67" s="269"/>
      <c r="V67" s="270"/>
    </row>
    <row r="68" spans="1:22" ht="46.5" hidden="1" customHeight="1" outlineLevel="1">
      <c r="A68" s="94"/>
      <c r="B68" s="194" t="s">
        <v>81</v>
      </c>
      <c r="C68" s="195"/>
      <c r="D68" s="196"/>
      <c r="E68" s="231" t="s">
        <v>111</v>
      </c>
      <c r="F68" s="232"/>
      <c r="G68" s="232"/>
      <c r="H68" s="232"/>
      <c r="I68" s="232"/>
      <c r="J68" s="232"/>
      <c r="K68" s="232"/>
      <c r="L68" s="232"/>
      <c r="M68" s="232"/>
      <c r="N68" s="232"/>
      <c r="O68" s="232"/>
      <c r="P68" s="232"/>
      <c r="Q68" s="232"/>
      <c r="R68" s="232"/>
      <c r="S68" s="232"/>
      <c r="T68" s="232"/>
      <c r="U68" s="232"/>
      <c r="V68" s="233"/>
    </row>
    <row r="69" spans="1:22" ht="105.75" hidden="1" customHeight="1" outlineLevel="1">
      <c r="A69" s="94"/>
      <c r="B69" s="208" t="s">
        <v>82</v>
      </c>
      <c r="C69" s="209"/>
      <c r="D69" s="209"/>
      <c r="E69" s="234" t="s">
        <v>112</v>
      </c>
      <c r="F69" s="271"/>
      <c r="G69" s="271"/>
      <c r="H69" s="271"/>
      <c r="I69" s="271"/>
      <c r="J69" s="271"/>
      <c r="K69" s="271"/>
      <c r="L69" s="271"/>
      <c r="M69" s="271"/>
      <c r="N69" s="271"/>
      <c r="O69" s="271"/>
      <c r="P69" s="271"/>
      <c r="Q69" s="271"/>
      <c r="R69" s="271"/>
      <c r="S69" s="271"/>
      <c r="T69" s="271"/>
      <c r="U69" s="271"/>
      <c r="V69" s="272"/>
    </row>
    <row r="70" spans="1:22" ht="43.5" hidden="1" customHeight="1" outlineLevel="1">
      <c r="A70" s="94"/>
      <c r="B70" s="214" t="s">
        <v>67</v>
      </c>
      <c r="C70" s="215"/>
      <c r="D70" s="215"/>
      <c r="E70" s="237" t="s">
        <v>85</v>
      </c>
      <c r="F70" s="238"/>
      <c r="G70" s="238"/>
      <c r="H70" s="238"/>
      <c r="I70" s="238"/>
      <c r="J70" s="238"/>
      <c r="K70" s="238"/>
      <c r="L70" s="238"/>
      <c r="M70" s="238"/>
      <c r="N70" s="238"/>
      <c r="O70" s="238"/>
      <c r="P70" s="238"/>
      <c r="Q70" s="238"/>
      <c r="R70" s="238"/>
      <c r="S70" s="238"/>
      <c r="T70" s="238"/>
      <c r="U70" s="238"/>
      <c r="V70" s="239"/>
    </row>
    <row r="71" spans="1:22" ht="17.25" hidden="1" customHeight="1" outlineLevel="1">
      <c r="A71" s="94"/>
      <c r="B71" s="216"/>
      <c r="C71" s="217"/>
      <c r="D71" s="217"/>
      <c r="E71" s="89" t="s">
        <v>87</v>
      </c>
      <c r="F71" s="197" t="s">
        <v>97</v>
      </c>
      <c r="G71" s="197"/>
      <c r="H71" s="197"/>
      <c r="I71" s="197"/>
      <c r="J71" s="197"/>
      <c r="K71" s="197" t="s">
        <v>98</v>
      </c>
      <c r="L71" s="199"/>
      <c r="M71" s="58"/>
      <c r="N71" s="120"/>
      <c r="O71" s="120"/>
      <c r="P71" s="120"/>
      <c r="Q71" s="120"/>
      <c r="R71" s="120"/>
      <c r="S71" s="120"/>
      <c r="T71" s="120"/>
      <c r="U71" s="120"/>
      <c r="V71" s="59"/>
    </row>
    <row r="72" spans="1:22" ht="17.25" hidden="1" customHeight="1" outlineLevel="1">
      <c r="A72" s="94"/>
      <c r="B72" s="216"/>
      <c r="C72" s="217"/>
      <c r="D72" s="217"/>
      <c r="E72" s="90">
        <v>27</v>
      </c>
      <c r="F72" s="198" t="s">
        <v>90</v>
      </c>
      <c r="G72" s="198"/>
      <c r="H72" s="198"/>
      <c r="I72" s="198"/>
      <c r="J72" s="198"/>
      <c r="K72" s="284" t="s">
        <v>113</v>
      </c>
      <c r="L72" s="285"/>
      <c r="M72" s="58"/>
      <c r="N72" s="120"/>
      <c r="O72" s="120"/>
      <c r="P72" s="120"/>
      <c r="Q72" s="120"/>
      <c r="R72" s="120"/>
      <c r="S72" s="120"/>
      <c r="T72" s="120"/>
      <c r="U72" s="120"/>
      <c r="V72" s="59"/>
    </row>
    <row r="73" spans="1:22" ht="17.25" hidden="1" customHeight="1" outlineLevel="1">
      <c r="A73" s="94"/>
      <c r="B73" s="216"/>
      <c r="C73" s="217"/>
      <c r="D73" s="217"/>
      <c r="E73" s="90">
        <v>33</v>
      </c>
      <c r="F73" s="198" t="s">
        <v>91</v>
      </c>
      <c r="G73" s="198"/>
      <c r="H73" s="198"/>
      <c r="I73" s="198"/>
      <c r="J73" s="198"/>
      <c r="K73" s="278" t="s">
        <v>114</v>
      </c>
      <c r="L73" s="279"/>
      <c r="M73" s="58"/>
      <c r="N73" s="120"/>
      <c r="O73" s="120"/>
      <c r="P73" s="120"/>
      <c r="Q73" s="120"/>
      <c r="R73" s="120"/>
      <c r="S73" s="120"/>
      <c r="T73" s="120"/>
      <c r="U73" s="120"/>
      <c r="V73" s="59"/>
    </row>
    <row r="74" spans="1:22" ht="17.25" hidden="1" customHeight="1" outlineLevel="1">
      <c r="A74" s="94"/>
      <c r="B74" s="216"/>
      <c r="C74" s="217"/>
      <c r="D74" s="217"/>
      <c r="E74" s="90">
        <v>35</v>
      </c>
      <c r="F74" s="198" t="s">
        <v>92</v>
      </c>
      <c r="G74" s="198"/>
      <c r="H74" s="198"/>
      <c r="I74" s="198"/>
      <c r="J74" s="198"/>
      <c r="K74" s="284" t="s">
        <v>113</v>
      </c>
      <c r="L74" s="285"/>
      <c r="M74" s="58"/>
      <c r="N74" s="120"/>
      <c r="O74" s="120"/>
      <c r="P74" s="120"/>
      <c r="Q74" s="120"/>
      <c r="R74" s="120"/>
      <c r="S74" s="120"/>
      <c r="T74" s="120"/>
      <c r="U74" s="120"/>
      <c r="V74" s="59"/>
    </row>
    <row r="75" spans="1:22" ht="17.25" hidden="1" customHeight="1" outlineLevel="1">
      <c r="A75" s="94"/>
      <c r="B75" s="216"/>
      <c r="C75" s="217"/>
      <c r="D75" s="217"/>
      <c r="E75" s="90" t="s">
        <v>88</v>
      </c>
      <c r="F75" s="198" t="s">
        <v>93</v>
      </c>
      <c r="G75" s="198"/>
      <c r="H75" s="198"/>
      <c r="I75" s="198"/>
      <c r="J75" s="198"/>
      <c r="K75" s="284" t="s">
        <v>113</v>
      </c>
      <c r="L75" s="285"/>
      <c r="M75" s="58"/>
      <c r="N75" s="120"/>
      <c r="O75" s="120"/>
      <c r="P75" s="120"/>
      <c r="Q75" s="120"/>
      <c r="R75" s="120"/>
      <c r="S75" s="120"/>
      <c r="T75" s="120"/>
      <c r="U75" s="120"/>
      <c r="V75" s="59"/>
    </row>
    <row r="76" spans="1:22" ht="17.25" hidden="1" customHeight="1" outlineLevel="1">
      <c r="A76" s="94"/>
      <c r="B76" s="216"/>
      <c r="C76" s="217"/>
      <c r="D76" s="217"/>
      <c r="E76" s="90">
        <v>36</v>
      </c>
      <c r="F76" s="198" t="s">
        <v>94</v>
      </c>
      <c r="G76" s="198"/>
      <c r="H76" s="198"/>
      <c r="I76" s="198"/>
      <c r="J76" s="198"/>
      <c r="K76" s="284" t="s">
        <v>113</v>
      </c>
      <c r="L76" s="285"/>
      <c r="M76" s="58"/>
      <c r="N76" s="120"/>
      <c r="O76" s="120"/>
      <c r="P76" s="120"/>
      <c r="Q76" s="120"/>
      <c r="R76" s="120"/>
      <c r="S76" s="120"/>
      <c r="T76" s="120"/>
      <c r="U76" s="120"/>
      <c r="V76" s="59"/>
    </row>
    <row r="77" spans="1:22" ht="17.25" hidden="1" customHeight="1" outlineLevel="1">
      <c r="A77" s="94"/>
      <c r="B77" s="216"/>
      <c r="C77" s="217"/>
      <c r="D77" s="217"/>
      <c r="E77" s="90">
        <v>38</v>
      </c>
      <c r="F77" s="198" t="s">
        <v>95</v>
      </c>
      <c r="G77" s="198"/>
      <c r="H77" s="198"/>
      <c r="I77" s="198"/>
      <c r="J77" s="198"/>
      <c r="K77" s="284" t="s">
        <v>113</v>
      </c>
      <c r="L77" s="285"/>
      <c r="M77" s="58"/>
      <c r="N77" s="120"/>
      <c r="O77" s="120"/>
      <c r="P77" s="120"/>
      <c r="Q77" s="120"/>
      <c r="R77" s="120"/>
      <c r="S77" s="120"/>
      <c r="T77" s="120"/>
      <c r="U77" s="120"/>
      <c r="V77" s="59"/>
    </row>
    <row r="78" spans="1:22" ht="17.25" hidden="1" customHeight="1" outlineLevel="1">
      <c r="A78" s="94"/>
      <c r="B78" s="216"/>
      <c r="C78" s="217"/>
      <c r="D78" s="217"/>
      <c r="E78" s="90" t="s">
        <v>89</v>
      </c>
      <c r="F78" s="198" t="s">
        <v>96</v>
      </c>
      <c r="G78" s="198"/>
      <c r="H78" s="198"/>
      <c r="I78" s="198"/>
      <c r="J78" s="198"/>
      <c r="K78" s="278" t="s">
        <v>114</v>
      </c>
      <c r="L78" s="279"/>
      <c r="M78" s="58"/>
      <c r="N78" s="120"/>
      <c r="O78" s="120"/>
      <c r="P78" s="120"/>
      <c r="Q78" s="120"/>
      <c r="R78" s="120"/>
      <c r="S78" s="120"/>
      <c r="T78" s="120"/>
      <c r="U78" s="120"/>
      <c r="V78" s="59"/>
    </row>
    <row r="79" spans="1:22" ht="17.25" hidden="1" customHeight="1" outlineLevel="1">
      <c r="A79" s="94"/>
      <c r="B79" s="218"/>
      <c r="C79" s="219"/>
      <c r="D79" s="219"/>
      <c r="E79" s="91">
        <v>62</v>
      </c>
      <c r="F79" s="213" t="s">
        <v>99</v>
      </c>
      <c r="G79" s="213"/>
      <c r="H79" s="213"/>
      <c r="I79" s="213"/>
      <c r="J79" s="213"/>
      <c r="K79" s="284" t="s">
        <v>113</v>
      </c>
      <c r="L79" s="285"/>
      <c r="M79" s="60"/>
      <c r="N79" s="121"/>
      <c r="O79" s="121"/>
      <c r="P79" s="121"/>
      <c r="Q79" s="121"/>
      <c r="R79" s="121"/>
      <c r="S79" s="121"/>
      <c r="T79" s="121"/>
      <c r="U79" s="121"/>
      <c r="V79" s="62"/>
    </row>
    <row r="80" spans="1:22" ht="31.5" hidden="1" customHeight="1" outlineLevel="1">
      <c r="A80" s="94"/>
      <c r="B80" s="208" t="s">
        <v>68</v>
      </c>
      <c r="C80" s="209"/>
      <c r="D80" s="209"/>
      <c r="E80" s="234" t="s">
        <v>101</v>
      </c>
      <c r="F80" s="235"/>
      <c r="G80" s="235"/>
      <c r="H80" s="235"/>
      <c r="I80" s="235"/>
      <c r="J80" s="235"/>
      <c r="K80" s="235"/>
      <c r="L80" s="235"/>
      <c r="M80" s="235"/>
      <c r="N80" s="235"/>
      <c r="O80" s="235"/>
      <c r="P80" s="235"/>
      <c r="Q80" s="235"/>
      <c r="R80" s="235"/>
      <c r="S80" s="235"/>
      <c r="T80" s="235"/>
      <c r="U80" s="235"/>
      <c r="V80" s="236"/>
    </row>
    <row r="81" spans="1:22" ht="59.25" hidden="1" customHeight="1" outlineLevel="1" thickBot="1">
      <c r="A81" s="94"/>
      <c r="B81" s="202" t="s">
        <v>69</v>
      </c>
      <c r="C81" s="203"/>
      <c r="D81" s="203"/>
      <c r="E81" s="189" t="s">
        <v>86</v>
      </c>
      <c r="F81" s="190"/>
      <c r="G81" s="190"/>
      <c r="H81" s="190"/>
      <c r="I81" s="190"/>
      <c r="J81" s="190"/>
      <c r="K81" s="190"/>
      <c r="L81" s="190"/>
      <c r="M81" s="190"/>
      <c r="N81" s="190"/>
      <c r="O81" s="190"/>
      <c r="P81" s="190"/>
      <c r="Q81" s="190"/>
      <c r="R81" s="190"/>
      <c r="S81" s="190"/>
      <c r="T81" s="190"/>
      <c r="U81" s="190"/>
      <c r="V81" s="191"/>
    </row>
    <row r="82" spans="1:22" ht="14.25" hidden="1" customHeight="1">
      <c r="A82" s="94"/>
      <c r="B82" s="124"/>
      <c r="C82" s="125"/>
      <c r="D82" s="125"/>
      <c r="E82" s="126"/>
      <c r="F82" s="120"/>
      <c r="G82" s="120"/>
      <c r="H82" s="120"/>
      <c r="I82" s="120"/>
      <c r="J82" s="120"/>
      <c r="K82" s="120"/>
      <c r="L82" s="120"/>
      <c r="M82" s="120"/>
      <c r="N82" s="120"/>
      <c r="O82" s="120"/>
      <c r="P82" s="120"/>
      <c r="Q82" s="120"/>
      <c r="R82" s="120"/>
      <c r="S82" s="120"/>
      <c r="T82" s="120"/>
      <c r="U82" s="120"/>
      <c r="V82" s="120"/>
    </row>
    <row r="83" spans="1:22" ht="74.25" hidden="1" customHeight="1" outlineLevel="1" thickBot="1">
      <c r="A83" s="94"/>
      <c r="B83" s="226" t="s">
        <v>66</v>
      </c>
      <c r="C83" s="227"/>
      <c r="D83" s="227"/>
      <c r="E83" s="268" t="s">
        <v>115</v>
      </c>
      <c r="F83" s="269"/>
      <c r="G83" s="269"/>
      <c r="H83" s="269"/>
      <c r="I83" s="269"/>
      <c r="J83" s="269"/>
      <c r="K83" s="269"/>
      <c r="L83" s="269"/>
      <c r="M83" s="269"/>
      <c r="N83" s="269"/>
      <c r="O83" s="269"/>
      <c r="P83" s="269"/>
      <c r="Q83" s="269"/>
      <c r="R83" s="269"/>
      <c r="S83" s="269"/>
      <c r="T83" s="269"/>
      <c r="U83" s="269"/>
      <c r="V83" s="270"/>
    </row>
    <row r="84" spans="1:22" ht="46.5" hidden="1" customHeight="1" outlineLevel="1">
      <c r="A84" s="94"/>
      <c r="B84" s="194" t="s">
        <v>81</v>
      </c>
      <c r="C84" s="195"/>
      <c r="D84" s="196"/>
      <c r="E84" s="231" t="s">
        <v>116</v>
      </c>
      <c r="F84" s="232"/>
      <c r="G84" s="232"/>
      <c r="H84" s="232"/>
      <c r="I84" s="232"/>
      <c r="J84" s="232"/>
      <c r="K84" s="232"/>
      <c r="L84" s="232"/>
      <c r="M84" s="232"/>
      <c r="N84" s="232"/>
      <c r="O84" s="232"/>
      <c r="P84" s="232"/>
      <c r="Q84" s="232"/>
      <c r="R84" s="232"/>
      <c r="S84" s="232"/>
      <c r="T84" s="232"/>
      <c r="U84" s="232"/>
      <c r="V84" s="233"/>
    </row>
    <row r="85" spans="1:22" ht="105.75" hidden="1" customHeight="1" outlineLevel="1">
      <c r="A85" s="94"/>
      <c r="B85" s="208" t="s">
        <v>82</v>
      </c>
      <c r="C85" s="209"/>
      <c r="D85" s="209"/>
      <c r="E85" s="234" t="s">
        <v>117</v>
      </c>
      <c r="F85" s="271"/>
      <c r="G85" s="271"/>
      <c r="H85" s="271"/>
      <c r="I85" s="271"/>
      <c r="J85" s="271"/>
      <c r="K85" s="271"/>
      <c r="L85" s="271"/>
      <c r="M85" s="271"/>
      <c r="N85" s="271"/>
      <c r="O85" s="271"/>
      <c r="P85" s="271"/>
      <c r="Q85" s="271"/>
      <c r="R85" s="271"/>
      <c r="S85" s="271"/>
      <c r="T85" s="271"/>
      <c r="U85" s="271"/>
      <c r="V85" s="272"/>
    </row>
    <row r="86" spans="1:22" ht="43.5" hidden="1" customHeight="1" outlineLevel="1">
      <c r="A86" s="94"/>
      <c r="B86" s="214" t="s">
        <v>67</v>
      </c>
      <c r="C86" s="215"/>
      <c r="D86" s="215"/>
      <c r="E86" s="237" t="s">
        <v>85</v>
      </c>
      <c r="F86" s="238"/>
      <c r="G86" s="238"/>
      <c r="H86" s="238"/>
      <c r="I86" s="238"/>
      <c r="J86" s="238"/>
      <c r="K86" s="238"/>
      <c r="L86" s="238"/>
      <c r="M86" s="238"/>
      <c r="N86" s="238"/>
      <c r="O86" s="238"/>
      <c r="P86" s="238"/>
      <c r="Q86" s="238"/>
      <c r="R86" s="238"/>
      <c r="S86" s="238"/>
      <c r="T86" s="238"/>
      <c r="U86" s="238"/>
      <c r="V86" s="239"/>
    </row>
    <row r="87" spans="1:22" ht="17.25" hidden="1" customHeight="1" outlineLevel="1">
      <c r="A87" s="94"/>
      <c r="B87" s="216"/>
      <c r="C87" s="217"/>
      <c r="D87" s="217"/>
      <c r="E87" s="89" t="s">
        <v>87</v>
      </c>
      <c r="F87" s="197" t="s">
        <v>97</v>
      </c>
      <c r="G87" s="197"/>
      <c r="H87" s="197"/>
      <c r="I87" s="197"/>
      <c r="J87" s="197"/>
      <c r="K87" s="197" t="s">
        <v>98</v>
      </c>
      <c r="L87" s="199"/>
      <c r="M87" s="58"/>
      <c r="N87" s="120"/>
      <c r="O87" s="120"/>
      <c r="P87" s="120"/>
      <c r="Q87" s="120"/>
      <c r="R87" s="120"/>
      <c r="S87" s="120"/>
      <c r="T87" s="120"/>
      <c r="U87" s="120"/>
      <c r="V87" s="59"/>
    </row>
    <row r="88" spans="1:22" ht="17.25" hidden="1" customHeight="1" outlineLevel="1">
      <c r="A88" s="94"/>
      <c r="B88" s="216"/>
      <c r="C88" s="217"/>
      <c r="D88" s="217"/>
      <c r="E88" s="90">
        <v>27</v>
      </c>
      <c r="F88" s="198" t="s">
        <v>90</v>
      </c>
      <c r="G88" s="198"/>
      <c r="H88" s="198"/>
      <c r="I88" s="198"/>
      <c r="J88" s="198"/>
      <c r="K88" s="200" t="s">
        <v>100</v>
      </c>
      <c r="L88" s="201"/>
      <c r="M88" s="58"/>
      <c r="N88" s="120"/>
      <c r="O88" s="120"/>
      <c r="P88" s="120"/>
      <c r="Q88" s="120"/>
      <c r="R88" s="120"/>
      <c r="S88" s="120"/>
      <c r="T88" s="120"/>
      <c r="U88" s="120"/>
      <c r="V88" s="59"/>
    </row>
    <row r="89" spans="1:22" ht="17.25" hidden="1" customHeight="1" outlineLevel="1">
      <c r="A89" s="94"/>
      <c r="B89" s="216"/>
      <c r="C89" s="217"/>
      <c r="D89" s="217"/>
      <c r="E89" s="90">
        <v>33</v>
      </c>
      <c r="F89" s="198" t="s">
        <v>91</v>
      </c>
      <c r="G89" s="198"/>
      <c r="H89" s="198"/>
      <c r="I89" s="198"/>
      <c r="J89" s="198"/>
      <c r="K89" s="200" t="s">
        <v>100</v>
      </c>
      <c r="L89" s="201"/>
      <c r="M89" s="58"/>
      <c r="N89" s="120"/>
      <c r="O89" s="120"/>
      <c r="P89" s="120"/>
      <c r="Q89" s="120"/>
      <c r="R89" s="120"/>
      <c r="S89" s="120"/>
      <c r="T89" s="120"/>
      <c r="U89" s="120"/>
      <c r="V89" s="59"/>
    </row>
    <row r="90" spans="1:22" ht="17.25" hidden="1" customHeight="1" outlineLevel="1">
      <c r="A90" s="94"/>
      <c r="B90" s="216"/>
      <c r="C90" s="217"/>
      <c r="D90" s="217"/>
      <c r="E90" s="90">
        <v>35</v>
      </c>
      <c r="F90" s="198" t="s">
        <v>92</v>
      </c>
      <c r="G90" s="198"/>
      <c r="H90" s="198"/>
      <c r="I90" s="198"/>
      <c r="J90" s="198"/>
      <c r="K90" s="200" t="s">
        <v>100</v>
      </c>
      <c r="L90" s="201"/>
      <c r="M90" s="58"/>
      <c r="N90" s="120"/>
      <c r="O90" s="120"/>
      <c r="P90" s="120"/>
      <c r="Q90" s="120"/>
      <c r="R90" s="120"/>
      <c r="S90" s="120"/>
      <c r="T90" s="120"/>
      <c r="U90" s="120"/>
      <c r="V90" s="59"/>
    </row>
    <row r="91" spans="1:22" ht="17.25" hidden="1" customHeight="1" outlineLevel="1">
      <c r="A91" s="94"/>
      <c r="B91" s="216"/>
      <c r="C91" s="217"/>
      <c r="D91" s="217"/>
      <c r="E91" s="90" t="s">
        <v>88</v>
      </c>
      <c r="F91" s="198" t="s">
        <v>93</v>
      </c>
      <c r="G91" s="198"/>
      <c r="H91" s="198"/>
      <c r="I91" s="198"/>
      <c r="J91" s="198"/>
      <c r="K91" s="200" t="s">
        <v>100</v>
      </c>
      <c r="L91" s="201"/>
      <c r="M91" s="58"/>
      <c r="N91" s="120"/>
      <c r="O91" s="120"/>
      <c r="P91" s="120"/>
      <c r="Q91" s="120"/>
      <c r="R91" s="120"/>
      <c r="S91" s="120"/>
      <c r="T91" s="120"/>
      <c r="U91" s="120"/>
      <c r="V91" s="59"/>
    </row>
    <row r="92" spans="1:22" ht="17.25" hidden="1" customHeight="1" outlineLevel="1">
      <c r="A92" s="94"/>
      <c r="B92" s="216"/>
      <c r="C92" s="217"/>
      <c r="D92" s="217"/>
      <c r="E92" s="90">
        <v>36</v>
      </c>
      <c r="F92" s="198" t="s">
        <v>94</v>
      </c>
      <c r="G92" s="198"/>
      <c r="H92" s="198"/>
      <c r="I92" s="198"/>
      <c r="J92" s="198"/>
      <c r="K92" s="200" t="s">
        <v>100</v>
      </c>
      <c r="L92" s="201"/>
      <c r="M92" s="58"/>
      <c r="O92" s="120"/>
      <c r="P92" s="120"/>
      <c r="Q92" s="120"/>
      <c r="R92" s="120"/>
      <c r="S92" s="120"/>
      <c r="T92" s="120"/>
      <c r="U92" s="120"/>
      <c r="V92" s="59"/>
    </row>
    <row r="93" spans="1:22" ht="17.25" hidden="1" customHeight="1" outlineLevel="1">
      <c r="A93" s="94"/>
      <c r="B93" s="216"/>
      <c r="C93" s="217"/>
      <c r="D93" s="217"/>
      <c r="E93" s="90">
        <v>38</v>
      </c>
      <c r="F93" s="198" t="s">
        <v>95</v>
      </c>
      <c r="G93" s="198"/>
      <c r="H93" s="198"/>
      <c r="I93" s="198"/>
      <c r="J93" s="198"/>
      <c r="K93" s="200" t="s">
        <v>100</v>
      </c>
      <c r="L93" s="201"/>
      <c r="M93" s="58"/>
      <c r="N93" s="120"/>
      <c r="O93" s="120"/>
      <c r="P93" s="120"/>
      <c r="Q93" s="120"/>
      <c r="R93" s="120"/>
      <c r="S93" s="120"/>
      <c r="T93" s="120"/>
      <c r="U93" s="120"/>
      <c r="V93" s="59"/>
    </row>
    <row r="94" spans="1:22" ht="17.25" hidden="1" customHeight="1" outlineLevel="1">
      <c r="A94" s="94"/>
      <c r="B94" s="216"/>
      <c r="C94" s="217"/>
      <c r="D94" s="217"/>
      <c r="E94" s="90" t="s">
        <v>89</v>
      </c>
      <c r="F94" s="198" t="s">
        <v>96</v>
      </c>
      <c r="G94" s="198"/>
      <c r="H94" s="198"/>
      <c r="I94" s="198"/>
      <c r="J94" s="198"/>
      <c r="K94" s="200" t="s">
        <v>100</v>
      </c>
      <c r="L94" s="201"/>
      <c r="M94" s="50" t="s">
        <v>118</v>
      </c>
      <c r="O94" s="120"/>
      <c r="P94" s="120"/>
      <c r="Q94" s="120"/>
      <c r="R94" s="120"/>
      <c r="S94" s="120"/>
      <c r="T94" s="120"/>
      <c r="U94" s="120"/>
      <c r="V94" s="59"/>
    </row>
    <row r="95" spans="1:22" ht="17.25" hidden="1" customHeight="1" outlineLevel="1">
      <c r="A95" s="94"/>
      <c r="B95" s="218"/>
      <c r="C95" s="219"/>
      <c r="D95" s="219"/>
      <c r="E95" s="91">
        <v>62</v>
      </c>
      <c r="F95" s="213" t="s">
        <v>99</v>
      </c>
      <c r="G95" s="213"/>
      <c r="H95" s="213"/>
      <c r="I95" s="213"/>
      <c r="J95" s="213"/>
      <c r="K95" s="284" t="s">
        <v>113</v>
      </c>
      <c r="L95" s="285"/>
      <c r="M95" s="60"/>
      <c r="N95" s="121"/>
      <c r="O95" s="121"/>
      <c r="P95" s="121"/>
      <c r="Q95" s="121"/>
      <c r="R95" s="121"/>
      <c r="S95" s="121"/>
      <c r="T95" s="121"/>
      <c r="U95" s="121"/>
      <c r="V95" s="62"/>
    </row>
    <row r="96" spans="1:22" ht="31.5" hidden="1" customHeight="1" outlineLevel="1">
      <c r="A96" s="94"/>
      <c r="B96" s="208" t="s">
        <v>68</v>
      </c>
      <c r="C96" s="209"/>
      <c r="D96" s="209"/>
      <c r="E96" s="234" t="s">
        <v>101</v>
      </c>
      <c r="F96" s="235"/>
      <c r="G96" s="235"/>
      <c r="H96" s="235"/>
      <c r="I96" s="235"/>
      <c r="J96" s="235"/>
      <c r="K96" s="283"/>
      <c r="L96" s="283"/>
      <c r="M96" s="235"/>
      <c r="N96" s="235"/>
      <c r="O96" s="235"/>
      <c r="P96" s="235"/>
      <c r="Q96" s="235"/>
      <c r="R96" s="235"/>
      <c r="S96" s="235"/>
      <c r="T96" s="235"/>
      <c r="U96" s="235"/>
      <c r="V96" s="236"/>
    </row>
    <row r="97" spans="1:22" ht="59.25" hidden="1" customHeight="1" outlineLevel="1" thickBot="1">
      <c r="A97" s="94"/>
      <c r="B97" s="202" t="s">
        <v>69</v>
      </c>
      <c r="C97" s="203"/>
      <c r="D97" s="203"/>
      <c r="E97" s="189" t="s">
        <v>86</v>
      </c>
      <c r="F97" s="190"/>
      <c r="G97" s="190"/>
      <c r="H97" s="190"/>
      <c r="I97" s="190"/>
      <c r="J97" s="190"/>
      <c r="K97" s="190"/>
      <c r="L97" s="190"/>
      <c r="M97" s="190"/>
      <c r="N97" s="190"/>
      <c r="O97" s="190"/>
      <c r="P97" s="190"/>
      <c r="Q97" s="190"/>
      <c r="R97" s="190"/>
      <c r="S97" s="190"/>
      <c r="T97" s="190"/>
      <c r="U97" s="190"/>
      <c r="V97" s="191"/>
    </row>
    <row r="98" spans="1:22" ht="14.25" hidden="1" customHeight="1">
      <c r="A98" s="94"/>
      <c r="B98" s="124"/>
      <c r="C98" s="125"/>
      <c r="D98" s="125"/>
      <c r="E98" s="126"/>
      <c r="F98" s="120"/>
      <c r="G98" s="120"/>
      <c r="H98" s="120"/>
      <c r="I98" s="120"/>
      <c r="J98" s="120"/>
      <c r="K98" s="120"/>
      <c r="L98" s="120"/>
      <c r="M98" s="120"/>
      <c r="N98" s="120"/>
      <c r="O98" s="120"/>
      <c r="P98" s="120"/>
      <c r="Q98" s="120"/>
      <c r="R98" s="120"/>
      <c r="S98" s="120"/>
      <c r="T98" s="120"/>
      <c r="U98" s="120"/>
      <c r="V98" s="120"/>
    </row>
    <row r="99" spans="1:22" ht="74.25" hidden="1" customHeight="1" outlineLevel="1" thickBot="1">
      <c r="A99" s="94"/>
      <c r="B99" s="226" t="s">
        <v>66</v>
      </c>
      <c r="C99" s="227"/>
      <c r="D99" s="227"/>
      <c r="E99" s="268" t="s">
        <v>119</v>
      </c>
      <c r="F99" s="269"/>
      <c r="G99" s="269"/>
      <c r="H99" s="269"/>
      <c r="I99" s="269"/>
      <c r="J99" s="269"/>
      <c r="K99" s="269"/>
      <c r="L99" s="269"/>
      <c r="M99" s="269"/>
      <c r="N99" s="269"/>
      <c r="O99" s="269"/>
      <c r="P99" s="269"/>
      <c r="Q99" s="269"/>
      <c r="R99" s="269"/>
      <c r="S99" s="269"/>
      <c r="T99" s="269"/>
      <c r="U99" s="269"/>
      <c r="V99" s="270"/>
    </row>
    <row r="100" spans="1:22" ht="46.5" hidden="1" customHeight="1" outlineLevel="1">
      <c r="A100" s="94"/>
      <c r="B100" s="194" t="s">
        <v>81</v>
      </c>
      <c r="C100" s="195"/>
      <c r="D100" s="196"/>
      <c r="E100" s="231" t="s">
        <v>120</v>
      </c>
      <c r="F100" s="232"/>
      <c r="G100" s="232"/>
      <c r="H100" s="232"/>
      <c r="I100" s="232"/>
      <c r="J100" s="232"/>
      <c r="K100" s="232"/>
      <c r="L100" s="232"/>
      <c r="M100" s="232"/>
      <c r="N100" s="232"/>
      <c r="O100" s="232"/>
      <c r="P100" s="232"/>
      <c r="Q100" s="232"/>
      <c r="R100" s="232"/>
      <c r="S100" s="232"/>
      <c r="T100" s="232"/>
      <c r="U100" s="232"/>
      <c r="V100" s="233"/>
    </row>
    <row r="101" spans="1:22" ht="105.75" hidden="1" customHeight="1" outlineLevel="1">
      <c r="A101" s="94"/>
      <c r="B101" s="208" t="s">
        <v>82</v>
      </c>
      <c r="C101" s="209"/>
      <c r="D101" s="209"/>
      <c r="E101" s="234" t="s">
        <v>121</v>
      </c>
      <c r="F101" s="271"/>
      <c r="G101" s="271"/>
      <c r="H101" s="271"/>
      <c r="I101" s="271"/>
      <c r="J101" s="271"/>
      <c r="K101" s="271"/>
      <c r="L101" s="271"/>
      <c r="M101" s="271"/>
      <c r="N101" s="271"/>
      <c r="O101" s="271"/>
      <c r="P101" s="271"/>
      <c r="Q101" s="271"/>
      <c r="R101" s="271"/>
      <c r="S101" s="271"/>
      <c r="T101" s="271"/>
      <c r="U101" s="271"/>
      <c r="V101" s="272"/>
    </row>
    <row r="102" spans="1:22" ht="43.5" hidden="1" customHeight="1" outlineLevel="1">
      <c r="A102" s="94"/>
      <c r="B102" s="214" t="s">
        <v>67</v>
      </c>
      <c r="C102" s="215"/>
      <c r="D102" s="215"/>
      <c r="E102" s="237" t="s">
        <v>85</v>
      </c>
      <c r="F102" s="238"/>
      <c r="G102" s="238"/>
      <c r="H102" s="238"/>
      <c r="I102" s="238"/>
      <c r="J102" s="238"/>
      <c r="K102" s="238"/>
      <c r="L102" s="238"/>
      <c r="M102" s="238"/>
      <c r="N102" s="238"/>
      <c r="O102" s="238"/>
      <c r="P102" s="238"/>
      <c r="Q102" s="238"/>
      <c r="R102" s="238"/>
      <c r="S102" s="238"/>
      <c r="T102" s="238"/>
      <c r="U102" s="238"/>
      <c r="V102" s="239"/>
    </row>
    <row r="103" spans="1:22" ht="17.25" hidden="1" customHeight="1" outlineLevel="1">
      <c r="A103" s="94"/>
      <c r="B103" s="216"/>
      <c r="C103" s="217"/>
      <c r="D103" s="217"/>
      <c r="E103" s="89" t="s">
        <v>87</v>
      </c>
      <c r="F103" s="197" t="s">
        <v>97</v>
      </c>
      <c r="G103" s="197"/>
      <c r="H103" s="197"/>
      <c r="I103" s="197"/>
      <c r="J103" s="197"/>
      <c r="K103" s="197" t="s">
        <v>98</v>
      </c>
      <c r="L103" s="199"/>
      <c r="M103" s="58"/>
      <c r="N103" s="120"/>
      <c r="O103" s="120"/>
      <c r="P103" s="120"/>
      <c r="Q103" s="120"/>
      <c r="R103" s="120"/>
      <c r="S103" s="120"/>
      <c r="T103" s="120"/>
      <c r="U103" s="120"/>
      <c r="V103" s="59"/>
    </row>
    <row r="104" spans="1:22" ht="17.25" hidden="1" customHeight="1" outlineLevel="1">
      <c r="A104" s="94"/>
      <c r="B104" s="216"/>
      <c r="C104" s="217"/>
      <c r="D104" s="217"/>
      <c r="E104" s="90">
        <v>27</v>
      </c>
      <c r="F104" s="198" t="s">
        <v>90</v>
      </c>
      <c r="G104" s="198"/>
      <c r="H104" s="198"/>
      <c r="I104" s="198"/>
      <c r="J104" s="198"/>
      <c r="K104" s="200" t="s">
        <v>100</v>
      </c>
      <c r="L104" s="201"/>
      <c r="M104" s="58"/>
      <c r="N104" s="120"/>
      <c r="O104" s="120"/>
      <c r="P104" s="120"/>
      <c r="Q104" s="120"/>
      <c r="R104" s="120"/>
      <c r="S104" s="120"/>
      <c r="T104" s="120"/>
      <c r="U104" s="120"/>
      <c r="V104" s="59"/>
    </row>
    <row r="105" spans="1:22" ht="17.25" hidden="1" customHeight="1" outlineLevel="1">
      <c r="A105" s="94"/>
      <c r="B105" s="216"/>
      <c r="C105" s="217"/>
      <c r="D105" s="217"/>
      <c r="E105" s="90">
        <v>33</v>
      </c>
      <c r="F105" s="198" t="s">
        <v>91</v>
      </c>
      <c r="G105" s="198"/>
      <c r="H105" s="198"/>
      <c r="I105" s="198"/>
      <c r="J105" s="198"/>
      <c r="K105" s="200" t="s">
        <v>100</v>
      </c>
      <c r="L105" s="201"/>
      <c r="M105" s="58"/>
      <c r="N105" s="120"/>
      <c r="O105" s="120"/>
      <c r="P105" s="120"/>
      <c r="Q105" s="120"/>
      <c r="R105" s="120"/>
      <c r="S105" s="120"/>
      <c r="T105" s="120"/>
      <c r="U105" s="120"/>
      <c r="V105" s="59"/>
    </row>
    <row r="106" spans="1:22" ht="17.25" hidden="1" customHeight="1" outlineLevel="1">
      <c r="A106" s="94"/>
      <c r="B106" s="216"/>
      <c r="C106" s="217"/>
      <c r="D106" s="217"/>
      <c r="E106" s="90">
        <v>35</v>
      </c>
      <c r="F106" s="198" t="s">
        <v>92</v>
      </c>
      <c r="G106" s="198"/>
      <c r="H106" s="198"/>
      <c r="I106" s="198"/>
      <c r="J106" s="198"/>
      <c r="K106" s="200" t="s">
        <v>100</v>
      </c>
      <c r="L106" s="201"/>
      <c r="M106" s="58"/>
      <c r="N106" s="120"/>
      <c r="O106" s="120"/>
      <c r="P106" s="120"/>
      <c r="Q106" s="120"/>
      <c r="R106" s="120"/>
      <c r="S106" s="120"/>
      <c r="T106" s="120"/>
      <c r="U106" s="120"/>
      <c r="V106" s="59"/>
    </row>
    <row r="107" spans="1:22" ht="17.25" hidden="1" customHeight="1" outlineLevel="1">
      <c r="A107" s="94"/>
      <c r="B107" s="216"/>
      <c r="C107" s="217"/>
      <c r="D107" s="217"/>
      <c r="E107" s="90" t="s">
        <v>88</v>
      </c>
      <c r="F107" s="198" t="s">
        <v>93</v>
      </c>
      <c r="G107" s="198"/>
      <c r="H107" s="198"/>
      <c r="I107" s="198"/>
      <c r="J107" s="198"/>
      <c r="K107" s="200" t="s">
        <v>100</v>
      </c>
      <c r="L107" s="201"/>
      <c r="M107" s="58"/>
      <c r="N107" s="120"/>
      <c r="O107" s="120"/>
      <c r="P107" s="120"/>
      <c r="Q107" s="120"/>
      <c r="R107" s="120"/>
      <c r="S107" s="120"/>
      <c r="T107" s="120"/>
      <c r="U107" s="120"/>
      <c r="V107" s="59"/>
    </row>
    <row r="108" spans="1:22" ht="17.25" hidden="1" customHeight="1" outlineLevel="1">
      <c r="A108" s="94"/>
      <c r="B108" s="216"/>
      <c r="C108" s="217"/>
      <c r="D108" s="217"/>
      <c r="E108" s="90">
        <v>36</v>
      </c>
      <c r="F108" s="198" t="s">
        <v>94</v>
      </c>
      <c r="G108" s="198"/>
      <c r="H108" s="198"/>
      <c r="I108" s="198"/>
      <c r="J108" s="198"/>
      <c r="K108" s="284" t="s">
        <v>113</v>
      </c>
      <c r="L108" s="285"/>
      <c r="M108" s="58"/>
      <c r="N108" s="120"/>
      <c r="O108" s="120"/>
      <c r="P108" s="120"/>
      <c r="Q108" s="120"/>
      <c r="R108" s="120"/>
      <c r="S108" s="120"/>
      <c r="T108" s="120"/>
      <c r="U108" s="120"/>
      <c r="V108" s="59"/>
    </row>
    <row r="109" spans="1:22" ht="17.25" hidden="1" customHeight="1" outlineLevel="1">
      <c r="A109" s="94"/>
      <c r="B109" s="216"/>
      <c r="C109" s="217"/>
      <c r="D109" s="217"/>
      <c r="E109" s="90">
        <v>38</v>
      </c>
      <c r="F109" s="198" t="s">
        <v>95</v>
      </c>
      <c r="G109" s="198"/>
      <c r="H109" s="198"/>
      <c r="I109" s="198"/>
      <c r="J109" s="198"/>
      <c r="K109" s="200" t="s">
        <v>100</v>
      </c>
      <c r="L109" s="201"/>
      <c r="M109" s="58"/>
      <c r="N109" s="120"/>
      <c r="O109" s="120"/>
      <c r="P109" s="120"/>
      <c r="Q109" s="120"/>
      <c r="R109" s="120"/>
      <c r="S109" s="120"/>
      <c r="T109" s="120"/>
      <c r="U109" s="120"/>
      <c r="V109" s="59"/>
    </row>
    <row r="110" spans="1:22" ht="17.25" hidden="1" customHeight="1" outlineLevel="1">
      <c r="A110" s="94"/>
      <c r="B110" s="216"/>
      <c r="C110" s="217"/>
      <c r="D110" s="217"/>
      <c r="E110" s="90" t="s">
        <v>89</v>
      </c>
      <c r="F110" s="198" t="s">
        <v>96</v>
      </c>
      <c r="G110" s="198"/>
      <c r="H110" s="198"/>
      <c r="I110" s="198"/>
      <c r="J110" s="198"/>
      <c r="K110" s="200" t="s">
        <v>100</v>
      </c>
      <c r="L110" s="201"/>
      <c r="M110" s="58"/>
      <c r="N110" s="120"/>
      <c r="O110" s="120"/>
      <c r="P110" s="120"/>
      <c r="Q110" s="120"/>
      <c r="R110" s="120"/>
      <c r="S110" s="120"/>
      <c r="T110" s="120"/>
      <c r="U110" s="120"/>
      <c r="V110" s="59"/>
    </row>
    <row r="111" spans="1:22" ht="17.25" hidden="1" customHeight="1" outlineLevel="1">
      <c r="A111" s="94"/>
      <c r="B111" s="218"/>
      <c r="C111" s="219"/>
      <c r="D111" s="219"/>
      <c r="E111" s="91">
        <v>62</v>
      </c>
      <c r="F111" s="213" t="s">
        <v>99</v>
      </c>
      <c r="G111" s="213"/>
      <c r="H111" s="213"/>
      <c r="I111" s="213"/>
      <c r="J111" s="213"/>
      <c r="K111" s="286" t="s">
        <v>100</v>
      </c>
      <c r="L111" s="287"/>
      <c r="M111" s="60"/>
      <c r="N111" s="121"/>
      <c r="O111" s="121"/>
      <c r="P111" s="121"/>
      <c r="Q111" s="121"/>
      <c r="R111" s="121"/>
      <c r="S111" s="121"/>
      <c r="T111" s="121"/>
      <c r="U111" s="121"/>
      <c r="V111" s="62"/>
    </row>
    <row r="112" spans="1:22" ht="31.5" hidden="1" customHeight="1" outlineLevel="1">
      <c r="A112" s="94"/>
      <c r="B112" s="208" t="s">
        <v>68</v>
      </c>
      <c r="C112" s="209"/>
      <c r="D112" s="209"/>
      <c r="E112" s="234" t="s">
        <v>101</v>
      </c>
      <c r="F112" s="235"/>
      <c r="G112" s="235"/>
      <c r="H112" s="235"/>
      <c r="I112" s="235"/>
      <c r="J112" s="235"/>
      <c r="K112" s="283"/>
      <c r="L112" s="283"/>
      <c r="M112" s="235"/>
      <c r="N112" s="235"/>
      <c r="O112" s="235"/>
      <c r="P112" s="235"/>
      <c r="Q112" s="235"/>
      <c r="R112" s="235"/>
      <c r="S112" s="235"/>
      <c r="T112" s="235"/>
      <c r="U112" s="235"/>
      <c r="V112" s="236"/>
    </row>
    <row r="113" spans="1:22" ht="59.25" hidden="1" customHeight="1" outlineLevel="1" thickBot="1">
      <c r="A113" s="94"/>
      <c r="B113" s="202" t="s">
        <v>69</v>
      </c>
      <c r="C113" s="203"/>
      <c r="D113" s="203"/>
      <c r="E113" s="189" t="s">
        <v>86</v>
      </c>
      <c r="F113" s="190"/>
      <c r="G113" s="190"/>
      <c r="H113" s="190"/>
      <c r="I113" s="190"/>
      <c r="J113" s="190"/>
      <c r="K113" s="190"/>
      <c r="L113" s="190"/>
      <c r="M113" s="190"/>
      <c r="N113" s="190"/>
      <c r="O113" s="190"/>
      <c r="P113" s="190"/>
      <c r="Q113" s="190"/>
      <c r="R113" s="190"/>
      <c r="S113" s="190"/>
      <c r="T113" s="190"/>
      <c r="U113" s="190"/>
      <c r="V113" s="191"/>
    </row>
    <row r="114" spans="1:22" ht="14.25" hidden="1" customHeight="1">
      <c r="A114" s="94"/>
      <c r="B114" s="124"/>
      <c r="C114" s="125"/>
      <c r="D114" s="125"/>
      <c r="E114" s="126"/>
      <c r="F114" s="120"/>
      <c r="G114" s="120"/>
      <c r="H114" s="120"/>
      <c r="I114" s="120"/>
      <c r="J114" s="120"/>
      <c r="K114" s="120"/>
      <c r="L114" s="120"/>
      <c r="M114" s="120"/>
      <c r="N114" s="120"/>
      <c r="O114" s="120"/>
      <c r="P114" s="120"/>
      <c r="Q114" s="120"/>
      <c r="R114" s="120"/>
      <c r="S114" s="120"/>
      <c r="T114" s="120"/>
      <c r="U114" s="120"/>
      <c r="V114" s="120"/>
    </row>
    <row r="115" spans="1:22" ht="74.25" hidden="1" customHeight="1" outlineLevel="1" thickBot="1">
      <c r="A115" s="94"/>
      <c r="B115" s="226" t="s">
        <v>66</v>
      </c>
      <c r="C115" s="227"/>
      <c r="D115" s="227"/>
      <c r="E115" s="268" t="s">
        <v>122</v>
      </c>
      <c r="F115" s="269"/>
      <c r="G115" s="269"/>
      <c r="H115" s="269"/>
      <c r="I115" s="269"/>
      <c r="J115" s="269"/>
      <c r="K115" s="269"/>
      <c r="L115" s="269"/>
      <c r="M115" s="269"/>
      <c r="N115" s="269"/>
      <c r="O115" s="269"/>
      <c r="P115" s="269"/>
      <c r="Q115" s="269"/>
      <c r="R115" s="269"/>
      <c r="S115" s="269"/>
      <c r="T115" s="269"/>
      <c r="U115" s="269"/>
      <c r="V115" s="270"/>
    </row>
    <row r="116" spans="1:22" ht="46.5" hidden="1" customHeight="1" outlineLevel="1">
      <c r="A116" s="94"/>
      <c r="B116" s="194" t="s">
        <v>81</v>
      </c>
      <c r="C116" s="195"/>
      <c r="D116" s="196"/>
      <c r="E116" s="231" t="s">
        <v>123</v>
      </c>
      <c r="F116" s="232"/>
      <c r="G116" s="232"/>
      <c r="H116" s="232"/>
      <c r="I116" s="232"/>
      <c r="J116" s="232"/>
      <c r="K116" s="232"/>
      <c r="L116" s="232"/>
      <c r="M116" s="232"/>
      <c r="N116" s="232"/>
      <c r="O116" s="232"/>
      <c r="P116" s="232"/>
      <c r="Q116" s="232"/>
      <c r="R116" s="232"/>
      <c r="S116" s="232"/>
      <c r="T116" s="232"/>
      <c r="U116" s="232"/>
      <c r="V116" s="233"/>
    </row>
    <row r="117" spans="1:22" ht="105.75" hidden="1" customHeight="1" outlineLevel="1">
      <c r="A117" s="94"/>
      <c r="B117" s="208" t="s">
        <v>82</v>
      </c>
      <c r="C117" s="209"/>
      <c r="D117" s="209"/>
      <c r="E117" s="234" t="s">
        <v>124</v>
      </c>
      <c r="F117" s="271"/>
      <c r="G117" s="271"/>
      <c r="H117" s="271"/>
      <c r="I117" s="271"/>
      <c r="J117" s="271"/>
      <c r="K117" s="271"/>
      <c r="L117" s="271"/>
      <c r="M117" s="271"/>
      <c r="N117" s="271"/>
      <c r="O117" s="271"/>
      <c r="P117" s="271"/>
      <c r="Q117" s="271"/>
      <c r="R117" s="271"/>
      <c r="S117" s="271"/>
      <c r="T117" s="271"/>
      <c r="U117" s="271"/>
      <c r="V117" s="272"/>
    </row>
    <row r="118" spans="1:22" ht="43.5" hidden="1" customHeight="1" outlineLevel="1">
      <c r="A118" s="94"/>
      <c r="B118" s="214" t="s">
        <v>67</v>
      </c>
      <c r="C118" s="215"/>
      <c r="D118" s="215"/>
      <c r="E118" s="237" t="s">
        <v>85</v>
      </c>
      <c r="F118" s="238"/>
      <c r="G118" s="238"/>
      <c r="H118" s="238"/>
      <c r="I118" s="238"/>
      <c r="J118" s="238"/>
      <c r="K118" s="238"/>
      <c r="L118" s="238"/>
      <c r="M118" s="238"/>
      <c r="N118" s="238"/>
      <c r="O118" s="238"/>
      <c r="P118" s="238"/>
      <c r="Q118" s="238"/>
      <c r="R118" s="238"/>
      <c r="S118" s="238"/>
      <c r="T118" s="238"/>
      <c r="U118" s="238"/>
      <c r="V118" s="239"/>
    </row>
    <row r="119" spans="1:22" ht="17.25" hidden="1" customHeight="1" outlineLevel="1">
      <c r="A119" s="94"/>
      <c r="B119" s="216"/>
      <c r="C119" s="217"/>
      <c r="D119" s="217"/>
      <c r="E119" s="89" t="s">
        <v>87</v>
      </c>
      <c r="F119" s="197" t="s">
        <v>97</v>
      </c>
      <c r="G119" s="197"/>
      <c r="H119" s="197"/>
      <c r="I119" s="197"/>
      <c r="J119" s="197"/>
      <c r="K119" s="197" t="s">
        <v>98</v>
      </c>
      <c r="L119" s="199"/>
      <c r="M119" s="58"/>
      <c r="N119" s="120"/>
      <c r="O119" s="120"/>
      <c r="P119" s="120"/>
      <c r="Q119" s="120"/>
      <c r="R119" s="120"/>
      <c r="S119" s="120"/>
      <c r="T119" s="120"/>
      <c r="U119" s="120"/>
      <c r="V119" s="59"/>
    </row>
    <row r="120" spans="1:22" ht="17.25" hidden="1" customHeight="1" outlineLevel="1">
      <c r="A120" s="94"/>
      <c r="B120" s="216"/>
      <c r="C120" s="217"/>
      <c r="D120" s="217"/>
      <c r="E120" s="90">
        <v>27</v>
      </c>
      <c r="F120" s="198" t="s">
        <v>90</v>
      </c>
      <c r="G120" s="198"/>
      <c r="H120" s="198"/>
      <c r="I120" s="198"/>
      <c r="J120" s="198"/>
      <c r="K120" s="284" t="s">
        <v>113</v>
      </c>
      <c r="L120" s="285"/>
      <c r="M120" s="58"/>
      <c r="N120" s="120"/>
      <c r="O120" s="120"/>
      <c r="P120" s="120"/>
      <c r="Q120" s="120"/>
      <c r="R120" s="120"/>
      <c r="S120" s="120"/>
      <c r="T120" s="120"/>
      <c r="U120" s="120"/>
      <c r="V120" s="59"/>
    </row>
    <row r="121" spans="1:22" ht="17.25" hidden="1" customHeight="1" outlineLevel="1">
      <c r="A121" s="94"/>
      <c r="B121" s="216"/>
      <c r="C121" s="217"/>
      <c r="D121" s="217"/>
      <c r="E121" s="90">
        <v>33</v>
      </c>
      <c r="F121" s="198" t="s">
        <v>91</v>
      </c>
      <c r="G121" s="198"/>
      <c r="H121" s="198"/>
      <c r="I121" s="198"/>
      <c r="J121" s="198"/>
      <c r="K121" s="284" t="s">
        <v>113</v>
      </c>
      <c r="L121" s="285"/>
      <c r="M121" s="58"/>
      <c r="N121" s="120"/>
      <c r="O121" s="120"/>
      <c r="P121" s="120"/>
      <c r="Q121" s="120"/>
      <c r="R121" s="120"/>
      <c r="S121" s="120"/>
      <c r="T121" s="120"/>
      <c r="U121" s="120"/>
      <c r="V121" s="59"/>
    </row>
    <row r="122" spans="1:22" ht="17.25" hidden="1" customHeight="1" outlineLevel="1">
      <c r="A122" s="94"/>
      <c r="B122" s="216"/>
      <c r="C122" s="217"/>
      <c r="D122" s="217"/>
      <c r="E122" s="90">
        <v>35</v>
      </c>
      <c r="F122" s="198" t="s">
        <v>92</v>
      </c>
      <c r="G122" s="198"/>
      <c r="H122" s="198"/>
      <c r="I122" s="198"/>
      <c r="J122" s="198"/>
      <c r="K122" s="284" t="s">
        <v>113</v>
      </c>
      <c r="L122" s="285"/>
      <c r="M122" s="58"/>
      <c r="N122" s="120"/>
      <c r="O122" s="120"/>
      <c r="P122" s="120"/>
      <c r="Q122" s="120"/>
      <c r="R122" s="120"/>
      <c r="S122" s="120"/>
      <c r="T122" s="120"/>
      <c r="U122" s="120"/>
      <c r="V122" s="59"/>
    </row>
    <row r="123" spans="1:22" ht="17.25" hidden="1" customHeight="1" outlineLevel="1">
      <c r="A123" s="94"/>
      <c r="B123" s="216"/>
      <c r="C123" s="217"/>
      <c r="D123" s="217"/>
      <c r="E123" s="90" t="s">
        <v>88</v>
      </c>
      <c r="F123" s="198" t="s">
        <v>93</v>
      </c>
      <c r="G123" s="198"/>
      <c r="H123" s="198"/>
      <c r="I123" s="198"/>
      <c r="J123" s="198"/>
      <c r="K123" s="284" t="s">
        <v>113</v>
      </c>
      <c r="L123" s="285"/>
      <c r="M123" s="58"/>
      <c r="N123" s="120"/>
      <c r="O123" s="120"/>
      <c r="P123" s="120"/>
      <c r="Q123" s="120"/>
      <c r="R123" s="120"/>
      <c r="S123" s="120"/>
      <c r="T123" s="120"/>
      <c r="U123" s="120"/>
      <c r="V123" s="59"/>
    </row>
    <row r="124" spans="1:22" ht="17.25" hidden="1" customHeight="1" outlineLevel="1">
      <c r="A124" s="94"/>
      <c r="B124" s="216"/>
      <c r="C124" s="217"/>
      <c r="D124" s="217"/>
      <c r="E124" s="90">
        <v>36</v>
      </c>
      <c r="F124" s="198" t="s">
        <v>94</v>
      </c>
      <c r="G124" s="198"/>
      <c r="H124" s="198"/>
      <c r="I124" s="198"/>
      <c r="J124" s="198"/>
      <c r="K124" s="284" t="s">
        <v>113</v>
      </c>
      <c r="L124" s="285"/>
      <c r="M124" s="58"/>
      <c r="N124" s="120"/>
      <c r="O124" s="120"/>
      <c r="P124" s="120"/>
      <c r="Q124" s="120"/>
      <c r="R124" s="120"/>
      <c r="S124" s="120"/>
      <c r="T124" s="120"/>
      <c r="U124" s="120"/>
      <c r="V124" s="59"/>
    </row>
    <row r="125" spans="1:22" ht="17.25" hidden="1" customHeight="1" outlineLevel="1">
      <c r="A125" s="94"/>
      <c r="B125" s="216"/>
      <c r="C125" s="217"/>
      <c r="D125" s="217"/>
      <c r="E125" s="90">
        <v>38</v>
      </c>
      <c r="F125" s="198" t="s">
        <v>95</v>
      </c>
      <c r="G125" s="198"/>
      <c r="H125" s="198"/>
      <c r="I125" s="198"/>
      <c r="J125" s="198"/>
      <c r="K125" s="200" t="s">
        <v>100</v>
      </c>
      <c r="L125" s="201"/>
      <c r="M125" s="58"/>
      <c r="N125" s="120"/>
      <c r="O125" s="120"/>
      <c r="P125" s="120"/>
      <c r="Q125" s="120"/>
      <c r="R125" s="120"/>
      <c r="S125" s="120"/>
      <c r="T125" s="120"/>
      <c r="U125" s="120"/>
      <c r="V125" s="59"/>
    </row>
    <row r="126" spans="1:22" ht="17.25" hidden="1" customHeight="1" outlineLevel="1">
      <c r="A126" s="94"/>
      <c r="B126" s="216"/>
      <c r="C126" s="217"/>
      <c r="D126" s="217"/>
      <c r="E126" s="90" t="s">
        <v>89</v>
      </c>
      <c r="F126" s="198" t="s">
        <v>96</v>
      </c>
      <c r="G126" s="198"/>
      <c r="H126" s="198"/>
      <c r="I126" s="198"/>
      <c r="J126" s="198"/>
      <c r="K126" s="284" t="s">
        <v>113</v>
      </c>
      <c r="L126" s="285"/>
      <c r="M126" s="58"/>
      <c r="N126" s="120"/>
      <c r="O126" s="120"/>
      <c r="P126" s="120"/>
      <c r="Q126" s="120"/>
      <c r="R126" s="120"/>
      <c r="S126" s="120"/>
      <c r="T126" s="120"/>
      <c r="U126" s="120"/>
      <c r="V126" s="59"/>
    </row>
    <row r="127" spans="1:22" ht="17.25" hidden="1" customHeight="1" outlineLevel="1">
      <c r="A127" s="94"/>
      <c r="B127" s="218"/>
      <c r="C127" s="219"/>
      <c r="D127" s="219"/>
      <c r="E127" s="91">
        <v>62</v>
      </c>
      <c r="F127" s="213" t="s">
        <v>99</v>
      </c>
      <c r="G127" s="213"/>
      <c r="H127" s="213"/>
      <c r="I127" s="213"/>
      <c r="J127" s="213"/>
      <c r="K127" s="284" t="s">
        <v>113</v>
      </c>
      <c r="L127" s="285"/>
      <c r="M127" s="60"/>
      <c r="N127" s="121"/>
      <c r="O127" s="121"/>
      <c r="P127" s="121"/>
      <c r="Q127" s="121"/>
      <c r="R127" s="121"/>
      <c r="S127" s="121"/>
      <c r="T127" s="121"/>
      <c r="U127" s="121"/>
      <c r="V127" s="62"/>
    </row>
    <row r="128" spans="1:22" ht="31.5" hidden="1" customHeight="1" outlineLevel="1">
      <c r="A128" s="94"/>
      <c r="B128" s="208" t="s">
        <v>68</v>
      </c>
      <c r="C128" s="209"/>
      <c r="D128" s="209"/>
      <c r="E128" s="234" t="s">
        <v>101</v>
      </c>
      <c r="F128" s="235"/>
      <c r="G128" s="235"/>
      <c r="H128" s="235"/>
      <c r="I128" s="235"/>
      <c r="J128" s="235"/>
      <c r="K128" s="235"/>
      <c r="L128" s="235"/>
      <c r="M128" s="235"/>
      <c r="N128" s="235"/>
      <c r="O128" s="235"/>
      <c r="P128" s="235"/>
      <c r="Q128" s="235"/>
      <c r="R128" s="235"/>
      <c r="S128" s="235"/>
      <c r="T128" s="235"/>
      <c r="U128" s="235"/>
      <c r="V128" s="236"/>
    </row>
    <row r="129" spans="1:22" ht="59.25" hidden="1" customHeight="1" outlineLevel="1" thickBot="1">
      <c r="A129" s="94"/>
      <c r="B129" s="202" t="s">
        <v>69</v>
      </c>
      <c r="C129" s="203"/>
      <c r="D129" s="203"/>
      <c r="E129" s="189" t="s">
        <v>86</v>
      </c>
      <c r="F129" s="190"/>
      <c r="G129" s="190"/>
      <c r="H129" s="190"/>
      <c r="I129" s="190"/>
      <c r="J129" s="190"/>
      <c r="K129" s="190"/>
      <c r="L129" s="190"/>
      <c r="M129" s="190"/>
      <c r="N129" s="190"/>
      <c r="O129" s="190"/>
      <c r="P129" s="190"/>
      <c r="Q129" s="190"/>
      <c r="R129" s="190"/>
      <c r="S129" s="190"/>
      <c r="T129" s="190"/>
      <c r="U129" s="190"/>
      <c r="V129" s="191"/>
    </row>
    <row r="130" spans="1:22" ht="14.25" hidden="1" customHeight="1">
      <c r="A130" s="94"/>
      <c r="B130" s="124"/>
      <c r="C130" s="125"/>
      <c r="D130" s="125"/>
      <c r="E130" s="126"/>
      <c r="F130" s="120"/>
      <c r="G130" s="120"/>
      <c r="H130" s="120"/>
      <c r="I130" s="120"/>
      <c r="J130" s="120"/>
      <c r="K130" s="120"/>
      <c r="L130" s="120"/>
      <c r="M130" s="120"/>
      <c r="N130" s="120"/>
      <c r="O130" s="120"/>
      <c r="P130" s="120"/>
      <c r="Q130" s="120"/>
      <c r="R130" s="120"/>
      <c r="S130" s="120"/>
      <c r="T130" s="120"/>
      <c r="U130" s="120"/>
      <c r="V130" s="120"/>
    </row>
    <row r="131" spans="1:22" ht="74.25" hidden="1" customHeight="1" outlineLevel="1" thickBot="1">
      <c r="A131" s="94"/>
      <c r="B131" s="226" t="s">
        <v>66</v>
      </c>
      <c r="C131" s="227"/>
      <c r="D131" s="227"/>
      <c r="E131" s="268" t="s">
        <v>125</v>
      </c>
      <c r="F131" s="269"/>
      <c r="G131" s="269"/>
      <c r="H131" s="269"/>
      <c r="I131" s="269"/>
      <c r="J131" s="269"/>
      <c r="K131" s="269"/>
      <c r="L131" s="269"/>
      <c r="M131" s="269"/>
      <c r="N131" s="269"/>
      <c r="O131" s="269"/>
      <c r="P131" s="269"/>
      <c r="Q131" s="269"/>
      <c r="R131" s="269"/>
      <c r="S131" s="269"/>
      <c r="T131" s="269"/>
      <c r="U131" s="269"/>
      <c r="V131" s="270"/>
    </row>
    <row r="132" spans="1:22" ht="63.75" hidden="1" customHeight="1" outlineLevel="1">
      <c r="A132" s="94"/>
      <c r="B132" s="194" t="s">
        <v>81</v>
      </c>
      <c r="C132" s="195"/>
      <c r="D132" s="196"/>
      <c r="E132" s="231" t="s">
        <v>126</v>
      </c>
      <c r="F132" s="232"/>
      <c r="G132" s="232"/>
      <c r="H132" s="232"/>
      <c r="I132" s="232"/>
      <c r="J132" s="232"/>
      <c r="K132" s="232"/>
      <c r="L132" s="232"/>
      <c r="M132" s="232"/>
      <c r="N132" s="232"/>
      <c r="O132" s="232"/>
      <c r="P132" s="232"/>
      <c r="Q132" s="232"/>
      <c r="R132" s="232"/>
      <c r="S132" s="232"/>
      <c r="T132" s="232"/>
      <c r="U132" s="232"/>
      <c r="V132" s="233"/>
    </row>
    <row r="133" spans="1:22" ht="105.75" hidden="1" customHeight="1" outlineLevel="1">
      <c r="A133" s="94"/>
      <c r="B133" s="208" t="s">
        <v>82</v>
      </c>
      <c r="C133" s="209"/>
      <c r="D133" s="209"/>
      <c r="E133" s="234" t="s">
        <v>127</v>
      </c>
      <c r="F133" s="271"/>
      <c r="G133" s="271"/>
      <c r="H133" s="271"/>
      <c r="I133" s="271"/>
      <c r="J133" s="271"/>
      <c r="K133" s="271"/>
      <c r="L133" s="271"/>
      <c r="M133" s="271"/>
      <c r="N133" s="271"/>
      <c r="O133" s="271"/>
      <c r="P133" s="271"/>
      <c r="Q133" s="271"/>
      <c r="R133" s="271"/>
      <c r="S133" s="271"/>
      <c r="T133" s="271"/>
      <c r="U133" s="271"/>
      <c r="V133" s="272"/>
    </row>
    <row r="134" spans="1:22" ht="43.5" hidden="1" customHeight="1" outlineLevel="1">
      <c r="A134" s="94"/>
      <c r="B134" s="214" t="s">
        <v>67</v>
      </c>
      <c r="C134" s="215"/>
      <c r="D134" s="215"/>
      <c r="E134" s="237" t="s">
        <v>85</v>
      </c>
      <c r="F134" s="238"/>
      <c r="G134" s="238"/>
      <c r="H134" s="238"/>
      <c r="I134" s="238"/>
      <c r="J134" s="238"/>
      <c r="K134" s="238"/>
      <c r="L134" s="238"/>
      <c r="M134" s="238"/>
      <c r="N134" s="238"/>
      <c r="O134" s="238"/>
      <c r="P134" s="238"/>
      <c r="Q134" s="238"/>
      <c r="R134" s="238"/>
      <c r="S134" s="238"/>
      <c r="T134" s="238"/>
      <c r="U134" s="238"/>
      <c r="V134" s="239"/>
    </row>
    <row r="135" spans="1:22" ht="17.25" hidden="1" customHeight="1" outlineLevel="1">
      <c r="A135" s="94"/>
      <c r="B135" s="216"/>
      <c r="C135" s="217"/>
      <c r="D135" s="217"/>
      <c r="E135" s="89" t="s">
        <v>87</v>
      </c>
      <c r="F135" s="197" t="s">
        <v>97</v>
      </c>
      <c r="G135" s="197"/>
      <c r="H135" s="197"/>
      <c r="I135" s="197"/>
      <c r="J135" s="197"/>
      <c r="K135" s="197" t="s">
        <v>98</v>
      </c>
      <c r="L135" s="199"/>
      <c r="M135" s="58"/>
      <c r="N135" s="120"/>
      <c r="O135" s="120"/>
      <c r="P135" s="120"/>
      <c r="Q135" s="120"/>
      <c r="R135" s="120"/>
      <c r="S135" s="120"/>
      <c r="T135" s="120"/>
      <c r="U135" s="120"/>
      <c r="V135" s="59"/>
    </row>
    <row r="136" spans="1:22" ht="17.25" hidden="1" customHeight="1" outlineLevel="1">
      <c r="A136" s="94"/>
      <c r="B136" s="216"/>
      <c r="C136" s="217"/>
      <c r="D136" s="217"/>
      <c r="E136" s="90">
        <v>27</v>
      </c>
      <c r="F136" s="198" t="s">
        <v>90</v>
      </c>
      <c r="G136" s="198"/>
      <c r="H136" s="198"/>
      <c r="I136" s="198"/>
      <c r="J136" s="198"/>
      <c r="K136" s="284" t="s">
        <v>113</v>
      </c>
      <c r="L136" s="285"/>
      <c r="M136" s="58"/>
      <c r="N136" s="120"/>
      <c r="O136" s="120"/>
      <c r="P136" s="120"/>
      <c r="Q136" s="120"/>
      <c r="R136" s="120"/>
      <c r="S136" s="120"/>
      <c r="T136" s="120"/>
      <c r="U136" s="120"/>
      <c r="V136" s="59"/>
    </row>
    <row r="137" spans="1:22" ht="17.25" hidden="1" customHeight="1" outlineLevel="1">
      <c r="A137" s="94"/>
      <c r="B137" s="216"/>
      <c r="C137" s="217"/>
      <c r="D137" s="217"/>
      <c r="E137" s="90">
        <v>33</v>
      </c>
      <c r="F137" s="198" t="s">
        <v>91</v>
      </c>
      <c r="G137" s="198"/>
      <c r="H137" s="198"/>
      <c r="I137" s="198"/>
      <c r="J137" s="198"/>
      <c r="K137" s="284" t="s">
        <v>113</v>
      </c>
      <c r="L137" s="285"/>
      <c r="M137" s="58"/>
      <c r="N137" s="120"/>
      <c r="O137" s="120"/>
      <c r="P137" s="120"/>
      <c r="Q137" s="120"/>
      <c r="R137" s="120"/>
      <c r="S137" s="120"/>
      <c r="T137" s="120"/>
      <c r="U137" s="120"/>
      <c r="V137" s="59"/>
    </row>
    <row r="138" spans="1:22" ht="17.25" hidden="1" customHeight="1" outlineLevel="1">
      <c r="A138" s="94"/>
      <c r="B138" s="216"/>
      <c r="C138" s="217"/>
      <c r="D138" s="217"/>
      <c r="E138" s="90">
        <v>35</v>
      </c>
      <c r="F138" s="198" t="s">
        <v>92</v>
      </c>
      <c r="G138" s="198"/>
      <c r="H138" s="198"/>
      <c r="I138" s="198"/>
      <c r="J138" s="198"/>
      <c r="K138" s="284" t="s">
        <v>113</v>
      </c>
      <c r="L138" s="285"/>
      <c r="M138" s="58"/>
      <c r="N138" s="120"/>
      <c r="O138" s="120"/>
      <c r="P138" s="120"/>
      <c r="Q138" s="120"/>
      <c r="R138" s="120"/>
      <c r="S138" s="120"/>
      <c r="T138" s="120"/>
      <c r="U138" s="120"/>
      <c r="V138" s="59"/>
    </row>
    <row r="139" spans="1:22" ht="17.25" hidden="1" customHeight="1" outlineLevel="1">
      <c r="A139" s="94"/>
      <c r="B139" s="216"/>
      <c r="C139" s="217"/>
      <c r="D139" s="217"/>
      <c r="E139" s="90" t="s">
        <v>88</v>
      </c>
      <c r="F139" s="198" t="s">
        <v>93</v>
      </c>
      <c r="G139" s="198"/>
      <c r="H139" s="198"/>
      <c r="I139" s="198"/>
      <c r="J139" s="198"/>
      <c r="K139" s="284" t="s">
        <v>113</v>
      </c>
      <c r="L139" s="285"/>
      <c r="M139" s="58"/>
      <c r="N139" s="120"/>
      <c r="O139" s="120"/>
      <c r="P139" s="120"/>
      <c r="Q139" s="120"/>
      <c r="R139" s="120"/>
      <c r="S139" s="120"/>
      <c r="T139" s="120"/>
      <c r="U139" s="120"/>
      <c r="V139" s="59"/>
    </row>
    <row r="140" spans="1:22" ht="17.25" hidden="1" customHeight="1" outlineLevel="1">
      <c r="A140" s="94"/>
      <c r="B140" s="216"/>
      <c r="C140" s="217"/>
      <c r="D140" s="217"/>
      <c r="E140" s="90">
        <v>36</v>
      </c>
      <c r="F140" s="198" t="s">
        <v>94</v>
      </c>
      <c r="G140" s="198"/>
      <c r="H140" s="198"/>
      <c r="I140" s="198"/>
      <c r="J140" s="198"/>
      <c r="K140" s="284" t="s">
        <v>113</v>
      </c>
      <c r="L140" s="285"/>
      <c r="M140" s="58"/>
      <c r="N140" s="120"/>
      <c r="O140" s="120"/>
      <c r="P140" s="120"/>
      <c r="Q140" s="120"/>
      <c r="R140" s="120"/>
      <c r="S140" s="120"/>
      <c r="T140" s="120"/>
      <c r="U140" s="120"/>
      <c r="V140" s="59"/>
    </row>
    <row r="141" spans="1:22" ht="17.25" hidden="1" customHeight="1" outlineLevel="1">
      <c r="A141" s="94"/>
      <c r="B141" s="216"/>
      <c r="C141" s="217"/>
      <c r="D141" s="217"/>
      <c r="E141" s="90">
        <v>38</v>
      </c>
      <c r="F141" s="198" t="s">
        <v>95</v>
      </c>
      <c r="G141" s="198"/>
      <c r="H141" s="198"/>
      <c r="I141" s="198"/>
      <c r="J141" s="198"/>
      <c r="K141" s="284" t="s">
        <v>113</v>
      </c>
      <c r="L141" s="285"/>
      <c r="M141" s="58"/>
      <c r="N141" s="120"/>
      <c r="O141" s="120"/>
      <c r="P141" s="120"/>
      <c r="Q141" s="120"/>
      <c r="R141" s="120"/>
      <c r="S141" s="120"/>
      <c r="T141" s="120"/>
      <c r="U141" s="120"/>
      <c r="V141" s="59"/>
    </row>
    <row r="142" spans="1:22" ht="17.25" hidden="1" customHeight="1" outlineLevel="1">
      <c r="A142" s="94"/>
      <c r="B142" s="216"/>
      <c r="C142" s="217"/>
      <c r="D142" s="217"/>
      <c r="E142" s="90" t="s">
        <v>89</v>
      </c>
      <c r="F142" s="198" t="s">
        <v>96</v>
      </c>
      <c r="G142" s="198"/>
      <c r="H142" s="198"/>
      <c r="I142" s="198"/>
      <c r="J142" s="198"/>
      <c r="K142" s="284" t="s">
        <v>113</v>
      </c>
      <c r="L142" s="285"/>
      <c r="M142" s="58"/>
      <c r="N142" s="120"/>
      <c r="O142" s="120"/>
      <c r="P142" s="120"/>
      <c r="Q142" s="120"/>
      <c r="R142" s="120"/>
      <c r="S142" s="120"/>
      <c r="T142" s="120"/>
      <c r="U142" s="120"/>
      <c r="V142" s="59"/>
    </row>
    <row r="143" spans="1:22" ht="17.25" hidden="1" customHeight="1" outlineLevel="1">
      <c r="A143" s="94"/>
      <c r="B143" s="218"/>
      <c r="C143" s="219"/>
      <c r="D143" s="219"/>
      <c r="E143" s="91">
        <v>62</v>
      </c>
      <c r="F143" s="213" t="s">
        <v>99</v>
      </c>
      <c r="G143" s="213"/>
      <c r="H143" s="213"/>
      <c r="I143" s="213"/>
      <c r="J143" s="213"/>
      <c r="K143" s="200" t="s">
        <v>100</v>
      </c>
      <c r="L143" s="201"/>
      <c r="M143" s="60"/>
      <c r="N143" s="121"/>
      <c r="O143" s="121"/>
      <c r="P143" s="121"/>
      <c r="Q143" s="121"/>
      <c r="R143" s="121"/>
      <c r="S143" s="121"/>
      <c r="T143" s="121"/>
      <c r="U143" s="121"/>
      <c r="V143" s="62"/>
    </row>
    <row r="144" spans="1:22" ht="31.5" hidden="1" customHeight="1" outlineLevel="1">
      <c r="A144" s="94"/>
      <c r="B144" s="208" t="s">
        <v>68</v>
      </c>
      <c r="C144" s="209"/>
      <c r="D144" s="209"/>
      <c r="E144" s="234" t="s">
        <v>101</v>
      </c>
      <c r="F144" s="235"/>
      <c r="G144" s="235"/>
      <c r="H144" s="235"/>
      <c r="I144" s="235"/>
      <c r="J144" s="235"/>
      <c r="K144" s="235"/>
      <c r="L144" s="235"/>
      <c r="M144" s="235"/>
      <c r="N144" s="235"/>
      <c r="O144" s="235"/>
      <c r="P144" s="235"/>
      <c r="Q144" s="235"/>
      <c r="R144" s="235"/>
      <c r="S144" s="235"/>
      <c r="T144" s="235"/>
      <c r="U144" s="235"/>
      <c r="V144" s="236"/>
    </row>
    <row r="145" spans="1:22" ht="59.25" hidden="1" customHeight="1" outlineLevel="1" thickBot="1">
      <c r="A145" s="94"/>
      <c r="B145" s="202" t="s">
        <v>69</v>
      </c>
      <c r="C145" s="203"/>
      <c r="D145" s="203"/>
      <c r="E145" s="189" t="s">
        <v>86</v>
      </c>
      <c r="F145" s="190"/>
      <c r="G145" s="190"/>
      <c r="H145" s="190"/>
      <c r="I145" s="190"/>
      <c r="J145" s="190"/>
      <c r="K145" s="190"/>
      <c r="L145" s="190"/>
      <c r="M145" s="190"/>
      <c r="N145" s="190"/>
      <c r="O145" s="190"/>
      <c r="P145" s="190"/>
      <c r="Q145" s="190"/>
      <c r="R145" s="190"/>
      <c r="S145" s="190"/>
      <c r="T145" s="190"/>
      <c r="U145" s="190"/>
      <c r="V145" s="191"/>
    </row>
    <row r="146" spans="1:22" ht="14.25" hidden="1" customHeight="1">
      <c r="A146" s="94"/>
      <c r="B146" s="124"/>
      <c r="C146" s="125"/>
      <c r="D146" s="125"/>
      <c r="E146" s="126"/>
      <c r="F146" s="120"/>
      <c r="G146" s="120"/>
      <c r="H146" s="120"/>
      <c r="I146" s="120"/>
      <c r="J146" s="120"/>
      <c r="K146" s="120"/>
      <c r="L146" s="120"/>
      <c r="M146" s="120"/>
      <c r="N146" s="120"/>
      <c r="O146" s="120"/>
      <c r="P146" s="120"/>
      <c r="Q146" s="120"/>
      <c r="R146" s="120"/>
      <c r="S146" s="120"/>
      <c r="T146" s="120"/>
      <c r="U146" s="120"/>
      <c r="V146" s="120"/>
    </row>
    <row r="147" spans="1:22" ht="74.25" hidden="1" customHeight="1" outlineLevel="1" thickBot="1">
      <c r="A147" s="94"/>
      <c r="B147" s="226" t="s">
        <v>66</v>
      </c>
      <c r="C147" s="227"/>
      <c r="D147" s="227"/>
      <c r="E147" s="268" t="s">
        <v>128</v>
      </c>
      <c r="F147" s="269"/>
      <c r="G147" s="269"/>
      <c r="H147" s="269"/>
      <c r="I147" s="269"/>
      <c r="J147" s="269"/>
      <c r="K147" s="269"/>
      <c r="L147" s="269"/>
      <c r="M147" s="269"/>
      <c r="N147" s="269"/>
      <c r="O147" s="269"/>
      <c r="P147" s="269"/>
      <c r="Q147" s="269"/>
      <c r="R147" s="269"/>
      <c r="S147" s="269"/>
      <c r="T147" s="269"/>
      <c r="U147" s="269"/>
      <c r="V147" s="270"/>
    </row>
    <row r="148" spans="1:22" ht="63.75" hidden="1" customHeight="1" outlineLevel="1">
      <c r="A148" s="94"/>
      <c r="B148" s="194" t="s">
        <v>81</v>
      </c>
      <c r="C148" s="195"/>
      <c r="D148" s="196"/>
      <c r="E148" s="231" t="s">
        <v>129</v>
      </c>
      <c r="F148" s="232"/>
      <c r="G148" s="232"/>
      <c r="H148" s="232"/>
      <c r="I148" s="232"/>
      <c r="J148" s="232"/>
      <c r="K148" s="232"/>
      <c r="L148" s="232"/>
      <c r="M148" s="232"/>
      <c r="N148" s="232"/>
      <c r="O148" s="232"/>
      <c r="P148" s="232"/>
      <c r="Q148" s="232"/>
      <c r="R148" s="232"/>
      <c r="S148" s="232"/>
      <c r="T148" s="232"/>
      <c r="U148" s="232"/>
      <c r="V148" s="233"/>
    </row>
    <row r="149" spans="1:22" ht="105.75" hidden="1" customHeight="1" outlineLevel="1">
      <c r="A149" s="94"/>
      <c r="B149" s="208" t="s">
        <v>82</v>
      </c>
      <c r="C149" s="209"/>
      <c r="D149" s="209"/>
      <c r="E149" s="234" t="s">
        <v>130</v>
      </c>
      <c r="F149" s="271"/>
      <c r="G149" s="271"/>
      <c r="H149" s="271"/>
      <c r="I149" s="271"/>
      <c r="J149" s="271"/>
      <c r="K149" s="271"/>
      <c r="L149" s="271"/>
      <c r="M149" s="271"/>
      <c r="N149" s="271"/>
      <c r="O149" s="271"/>
      <c r="P149" s="271"/>
      <c r="Q149" s="271"/>
      <c r="R149" s="271"/>
      <c r="S149" s="271"/>
      <c r="T149" s="271"/>
      <c r="U149" s="271"/>
      <c r="V149" s="272"/>
    </row>
    <row r="150" spans="1:22" ht="43.5" hidden="1" customHeight="1" outlineLevel="1">
      <c r="A150" s="94"/>
      <c r="B150" s="214" t="s">
        <v>67</v>
      </c>
      <c r="C150" s="215"/>
      <c r="D150" s="215"/>
      <c r="E150" s="237" t="s">
        <v>85</v>
      </c>
      <c r="F150" s="238"/>
      <c r="G150" s="238"/>
      <c r="H150" s="238"/>
      <c r="I150" s="238"/>
      <c r="J150" s="238"/>
      <c r="K150" s="238"/>
      <c r="L150" s="238"/>
      <c r="M150" s="238"/>
      <c r="N150" s="238"/>
      <c r="O150" s="238"/>
      <c r="P150" s="238"/>
      <c r="Q150" s="238"/>
      <c r="R150" s="238"/>
      <c r="S150" s="238"/>
      <c r="T150" s="238"/>
      <c r="U150" s="238"/>
      <c r="V150" s="239"/>
    </row>
    <row r="151" spans="1:22" ht="17.25" hidden="1" customHeight="1" outlineLevel="1">
      <c r="A151" s="94"/>
      <c r="B151" s="216"/>
      <c r="C151" s="217"/>
      <c r="D151" s="217"/>
      <c r="E151" s="89" t="s">
        <v>87</v>
      </c>
      <c r="F151" s="197" t="s">
        <v>97</v>
      </c>
      <c r="G151" s="197"/>
      <c r="H151" s="197"/>
      <c r="I151" s="197"/>
      <c r="J151" s="197"/>
      <c r="K151" s="197" t="s">
        <v>98</v>
      </c>
      <c r="L151" s="199"/>
      <c r="M151" s="58"/>
      <c r="N151" s="120"/>
      <c r="O151" s="120"/>
      <c r="P151" s="120"/>
      <c r="Q151" s="120"/>
      <c r="R151" s="120"/>
      <c r="S151" s="120"/>
      <c r="T151" s="120"/>
      <c r="U151" s="120"/>
      <c r="V151" s="59"/>
    </row>
    <row r="152" spans="1:22" ht="17.25" hidden="1" customHeight="1" outlineLevel="1">
      <c r="A152" s="94"/>
      <c r="B152" s="216"/>
      <c r="C152" s="217"/>
      <c r="D152" s="217"/>
      <c r="E152" s="90">
        <v>27</v>
      </c>
      <c r="F152" s="198" t="s">
        <v>90</v>
      </c>
      <c r="G152" s="198"/>
      <c r="H152" s="198"/>
      <c r="I152" s="198"/>
      <c r="J152" s="198"/>
      <c r="K152" s="288" t="s">
        <v>113</v>
      </c>
      <c r="L152" s="289"/>
      <c r="M152" s="58"/>
      <c r="N152" s="120"/>
      <c r="O152" s="120"/>
      <c r="P152" s="120"/>
      <c r="Q152" s="120"/>
      <c r="R152" s="120"/>
      <c r="S152" s="120"/>
      <c r="T152" s="120"/>
      <c r="U152" s="120"/>
      <c r="V152" s="59"/>
    </row>
    <row r="153" spans="1:22" ht="17.25" hidden="1" customHeight="1" outlineLevel="1">
      <c r="A153" s="94"/>
      <c r="B153" s="216"/>
      <c r="C153" s="217"/>
      <c r="D153" s="217"/>
      <c r="E153" s="90">
        <v>33</v>
      </c>
      <c r="F153" s="198" t="s">
        <v>91</v>
      </c>
      <c r="G153" s="198"/>
      <c r="H153" s="198"/>
      <c r="I153" s="198"/>
      <c r="J153" s="198"/>
      <c r="K153" s="288" t="s">
        <v>113</v>
      </c>
      <c r="L153" s="289"/>
      <c r="M153" s="58"/>
      <c r="N153" s="120"/>
      <c r="O153" s="120"/>
      <c r="P153" s="120"/>
      <c r="Q153" s="120"/>
      <c r="R153" s="120"/>
      <c r="S153" s="120"/>
      <c r="T153" s="120"/>
      <c r="U153" s="120"/>
      <c r="V153" s="59"/>
    </row>
    <row r="154" spans="1:22" ht="17.25" hidden="1" customHeight="1" outlineLevel="1">
      <c r="A154" s="94"/>
      <c r="B154" s="216"/>
      <c r="C154" s="217"/>
      <c r="D154" s="217"/>
      <c r="E154" s="90">
        <v>35</v>
      </c>
      <c r="F154" s="198" t="s">
        <v>92</v>
      </c>
      <c r="G154" s="198"/>
      <c r="H154" s="198"/>
      <c r="I154" s="198"/>
      <c r="J154" s="198"/>
      <c r="K154" s="288" t="s">
        <v>113</v>
      </c>
      <c r="L154" s="289"/>
      <c r="M154" s="58"/>
      <c r="N154" s="120"/>
      <c r="O154" s="120"/>
      <c r="P154" s="120"/>
      <c r="Q154" s="120"/>
      <c r="R154" s="120"/>
      <c r="S154" s="120"/>
      <c r="T154" s="120"/>
      <c r="U154" s="120"/>
      <c r="V154" s="59"/>
    </row>
    <row r="155" spans="1:22" ht="17.25" hidden="1" customHeight="1" outlineLevel="1">
      <c r="A155" s="94"/>
      <c r="B155" s="216"/>
      <c r="C155" s="217"/>
      <c r="D155" s="217"/>
      <c r="E155" s="90" t="s">
        <v>88</v>
      </c>
      <c r="F155" s="198" t="s">
        <v>93</v>
      </c>
      <c r="G155" s="198"/>
      <c r="H155" s="198"/>
      <c r="I155" s="198"/>
      <c r="J155" s="198"/>
      <c r="K155" s="288" t="s">
        <v>113</v>
      </c>
      <c r="L155" s="289"/>
      <c r="M155" s="58" t="s">
        <v>131</v>
      </c>
      <c r="N155" s="120"/>
      <c r="O155" s="120"/>
      <c r="P155" s="120"/>
      <c r="Q155" s="120"/>
      <c r="R155" s="120"/>
      <c r="S155" s="120"/>
      <c r="T155" s="120"/>
      <c r="U155" s="120"/>
      <c r="V155" s="59"/>
    </row>
    <row r="156" spans="1:22" ht="17.25" hidden="1" customHeight="1" outlineLevel="1">
      <c r="A156" s="94"/>
      <c r="B156" s="216"/>
      <c r="C156" s="217"/>
      <c r="D156" s="217"/>
      <c r="E156" s="90">
        <v>36</v>
      </c>
      <c r="F156" s="198" t="s">
        <v>94</v>
      </c>
      <c r="G156" s="198"/>
      <c r="H156" s="198"/>
      <c r="I156" s="198"/>
      <c r="J156" s="198"/>
      <c r="K156" s="288" t="s">
        <v>113</v>
      </c>
      <c r="L156" s="289"/>
      <c r="M156" s="58"/>
      <c r="N156" s="120"/>
      <c r="O156" s="120"/>
      <c r="P156" s="120"/>
      <c r="Q156" s="120"/>
      <c r="R156" s="120"/>
      <c r="S156" s="120"/>
      <c r="T156" s="120"/>
      <c r="U156" s="120"/>
      <c r="V156" s="59"/>
    </row>
    <row r="157" spans="1:22" ht="17.25" hidden="1" customHeight="1" outlineLevel="1">
      <c r="A157" s="94"/>
      <c r="B157" s="216"/>
      <c r="C157" s="217"/>
      <c r="D157" s="217"/>
      <c r="E157" s="90">
        <v>38</v>
      </c>
      <c r="F157" s="198" t="s">
        <v>95</v>
      </c>
      <c r="G157" s="198"/>
      <c r="H157" s="198"/>
      <c r="I157" s="198"/>
      <c r="J157" s="198"/>
      <c r="K157" s="288" t="s">
        <v>113</v>
      </c>
      <c r="L157" s="289"/>
      <c r="M157" s="58"/>
      <c r="N157" s="120"/>
      <c r="O157" s="120"/>
      <c r="P157" s="120"/>
      <c r="Q157" s="120"/>
      <c r="R157" s="120"/>
      <c r="S157" s="120"/>
      <c r="T157" s="120"/>
      <c r="U157" s="120"/>
      <c r="V157" s="59"/>
    </row>
    <row r="158" spans="1:22" ht="17.25" hidden="1" customHeight="1" outlineLevel="1">
      <c r="A158" s="94"/>
      <c r="B158" s="216"/>
      <c r="C158" s="217"/>
      <c r="D158" s="217"/>
      <c r="E158" s="90" t="s">
        <v>89</v>
      </c>
      <c r="F158" s="198" t="s">
        <v>96</v>
      </c>
      <c r="G158" s="198"/>
      <c r="H158" s="198"/>
      <c r="I158" s="198"/>
      <c r="J158" s="198"/>
      <c r="K158" s="288" t="s">
        <v>113</v>
      </c>
      <c r="L158" s="289"/>
      <c r="M158" s="58"/>
      <c r="N158" s="120"/>
      <c r="O158" s="120"/>
      <c r="P158" s="120"/>
      <c r="Q158" s="120"/>
      <c r="R158" s="120"/>
      <c r="S158" s="120"/>
      <c r="T158" s="120"/>
      <c r="U158" s="120"/>
      <c r="V158" s="59"/>
    </row>
    <row r="159" spans="1:22" ht="17.25" hidden="1" customHeight="1" outlineLevel="1">
      <c r="A159" s="94"/>
      <c r="B159" s="218"/>
      <c r="C159" s="219"/>
      <c r="D159" s="219"/>
      <c r="E159" s="91">
        <v>62</v>
      </c>
      <c r="F159" s="213" t="s">
        <v>99</v>
      </c>
      <c r="G159" s="213"/>
      <c r="H159" s="213"/>
      <c r="I159" s="213"/>
      <c r="J159" s="213"/>
      <c r="K159" s="290" t="s">
        <v>113</v>
      </c>
      <c r="L159" s="291"/>
      <c r="M159" s="60"/>
      <c r="N159" s="121"/>
      <c r="O159" s="121"/>
      <c r="P159" s="121"/>
      <c r="Q159" s="121"/>
      <c r="R159" s="121"/>
      <c r="S159" s="121"/>
      <c r="T159" s="121"/>
      <c r="U159" s="121"/>
      <c r="V159" s="62"/>
    </row>
    <row r="160" spans="1:22" ht="31.5" hidden="1" customHeight="1" outlineLevel="1">
      <c r="A160" s="94"/>
      <c r="B160" s="208" t="s">
        <v>68</v>
      </c>
      <c r="C160" s="209"/>
      <c r="D160" s="209"/>
      <c r="E160" s="234" t="s">
        <v>101</v>
      </c>
      <c r="F160" s="235"/>
      <c r="G160" s="235"/>
      <c r="H160" s="235"/>
      <c r="I160" s="235"/>
      <c r="J160" s="235"/>
      <c r="K160" s="283"/>
      <c r="L160" s="283"/>
      <c r="M160" s="235"/>
      <c r="N160" s="235"/>
      <c r="O160" s="235"/>
      <c r="P160" s="235"/>
      <c r="Q160" s="235"/>
      <c r="R160" s="235"/>
      <c r="S160" s="235"/>
      <c r="T160" s="235"/>
      <c r="U160" s="235"/>
      <c r="V160" s="236"/>
    </row>
    <row r="161" spans="1:22" ht="59.25" hidden="1" customHeight="1" outlineLevel="1" thickBot="1">
      <c r="A161" s="94"/>
      <c r="B161" s="202" t="s">
        <v>69</v>
      </c>
      <c r="C161" s="203"/>
      <c r="D161" s="203"/>
      <c r="E161" s="189" t="s">
        <v>86</v>
      </c>
      <c r="F161" s="190"/>
      <c r="G161" s="190"/>
      <c r="H161" s="190"/>
      <c r="I161" s="190"/>
      <c r="J161" s="190"/>
      <c r="K161" s="190"/>
      <c r="L161" s="190"/>
      <c r="M161" s="190"/>
      <c r="N161" s="190"/>
      <c r="O161" s="190"/>
      <c r="P161" s="190"/>
      <c r="Q161" s="190"/>
      <c r="R161" s="190"/>
      <c r="S161" s="190"/>
      <c r="T161" s="190"/>
      <c r="U161" s="190"/>
      <c r="V161" s="191"/>
    </row>
    <row r="162" spans="1:22" ht="14.25" hidden="1" customHeight="1">
      <c r="A162" s="94"/>
      <c r="B162" s="124"/>
      <c r="C162" s="125"/>
      <c r="D162" s="125"/>
      <c r="E162" s="126"/>
      <c r="F162" s="120"/>
      <c r="G162" s="120"/>
      <c r="H162" s="120"/>
      <c r="I162" s="120"/>
      <c r="J162" s="120"/>
      <c r="K162" s="120"/>
      <c r="L162" s="120"/>
      <c r="M162" s="120"/>
      <c r="N162" s="120"/>
      <c r="O162" s="120"/>
      <c r="P162" s="120"/>
      <c r="Q162" s="120"/>
      <c r="R162" s="120"/>
      <c r="S162" s="120"/>
      <c r="T162" s="120"/>
      <c r="U162" s="120"/>
      <c r="V162" s="120"/>
    </row>
    <row r="163" spans="1:22" ht="74.25" customHeight="1" outlineLevel="1" thickBot="1">
      <c r="A163" s="94"/>
      <c r="B163" s="226" t="s">
        <v>66</v>
      </c>
      <c r="C163" s="227"/>
      <c r="D163" s="227"/>
      <c r="E163" s="268" t="s">
        <v>132</v>
      </c>
      <c r="F163" s="269"/>
      <c r="G163" s="269"/>
      <c r="H163" s="269"/>
      <c r="I163" s="269"/>
      <c r="J163" s="269"/>
      <c r="K163" s="269"/>
      <c r="L163" s="269"/>
      <c r="M163" s="269"/>
      <c r="N163" s="269"/>
      <c r="O163" s="269"/>
      <c r="P163" s="269"/>
      <c r="Q163" s="269"/>
      <c r="R163" s="269"/>
      <c r="S163" s="269"/>
      <c r="T163" s="269"/>
      <c r="U163" s="269"/>
      <c r="V163" s="270"/>
    </row>
    <row r="164" spans="1:22" ht="63.75" customHeight="1" outlineLevel="1">
      <c r="A164" s="94"/>
      <c r="B164" s="194" t="s">
        <v>81</v>
      </c>
      <c r="C164" s="195"/>
      <c r="D164" s="196"/>
      <c r="E164" s="231" t="s">
        <v>133</v>
      </c>
      <c r="F164" s="232"/>
      <c r="G164" s="232"/>
      <c r="H164" s="232"/>
      <c r="I164" s="232"/>
      <c r="J164" s="232"/>
      <c r="K164" s="232"/>
      <c r="L164" s="232"/>
      <c r="M164" s="232"/>
      <c r="N164" s="232"/>
      <c r="O164" s="232"/>
      <c r="P164" s="232"/>
      <c r="Q164" s="232"/>
      <c r="R164" s="232"/>
      <c r="S164" s="232"/>
      <c r="T164" s="232"/>
      <c r="U164" s="232"/>
      <c r="V164" s="233"/>
    </row>
    <row r="165" spans="1:22" ht="40.5" customHeight="1" outlineLevel="1">
      <c r="A165" s="94"/>
      <c r="B165" s="208" t="s">
        <v>82</v>
      </c>
      <c r="C165" s="209"/>
      <c r="D165" s="209"/>
      <c r="E165" s="234" t="s">
        <v>134</v>
      </c>
      <c r="F165" s="271"/>
      <c r="G165" s="271"/>
      <c r="H165" s="271"/>
      <c r="I165" s="271"/>
      <c r="J165" s="271"/>
      <c r="K165" s="271"/>
      <c r="L165" s="271"/>
      <c r="M165" s="271"/>
      <c r="N165" s="271"/>
      <c r="O165" s="271"/>
      <c r="P165" s="271"/>
      <c r="Q165" s="271"/>
      <c r="R165" s="271"/>
      <c r="S165" s="271"/>
      <c r="T165" s="271"/>
      <c r="U165" s="271"/>
      <c r="V165" s="272"/>
    </row>
    <row r="166" spans="1:22" ht="43.5" customHeight="1" outlineLevel="1">
      <c r="A166" s="94"/>
      <c r="B166" s="214" t="s">
        <v>67</v>
      </c>
      <c r="C166" s="215"/>
      <c r="D166" s="215"/>
      <c r="E166" s="237" t="s">
        <v>85</v>
      </c>
      <c r="F166" s="238"/>
      <c r="G166" s="238"/>
      <c r="H166" s="238"/>
      <c r="I166" s="238"/>
      <c r="J166" s="238"/>
      <c r="K166" s="238"/>
      <c r="L166" s="238"/>
      <c r="M166" s="238"/>
      <c r="N166" s="238"/>
      <c r="O166" s="238"/>
      <c r="P166" s="238"/>
      <c r="Q166" s="238"/>
      <c r="R166" s="238"/>
      <c r="S166" s="238"/>
      <c r="T166" s="238"/>
      <c r="U166" s="238"/>
      <c r="V166" s="239"/>
    </row>
    <row r="167" spans="1:22" ht="17.25" customHeight="1" outlineLevel="1">
      <c r="A167" s="94"/>
      <c r="B167" s="216"/>
      <c r="C167" s="217"/>
      <c r="D167" s="217"/>
      <c r="E167" s="89" t="s">
        <v>87</v>
      </c>
      <c r="F167" s="197" t="s">
        <v>97</v>
      </c>
      <c r="G167" s="197"/>
      <c r="H167" s="197"/>
      <c r="I167" s="197"/>
      <c r="J167" s="197"/>
      <c r="K167" s="197" t="s">
        <v>98</v>
      </c>
      <c r="L167" s="199"/>
      <c r="M167" s="58"/>
      <c r="N167" s="120"/>
      <c r="O167" s="120"/>
      <c r="P167" s="120"/>
      <c r="Q167" s="120"/>
      <c r="R167" s="120"/>
      <c r="S167" s="120"/>
      <c r="T167" s="120"/>
      <c r="U167" s="120"/>
      <c r="V167" s="59"/>
    </row>
    <row r="168" spans="1:22" ht="17.25" customHeight="1" outlineLevel="1">
      <c r="A168" s="94"/>
      <c r="B168" s="216"/>
      <c r="C168" s="217"/>
      <c r="D168" s="217"/>
      <c r="E168" s="90">
        <v>27</v>
      </c>
      <c r="F168" s="198" t="s">
        <v>90</v>
      </c>
      <c r="G168" s="198"/>
      <c r="H168" s="198"/>
      <c r="I168" s="198"/>
      <c r="J168" s="198"/>
      <c r="K168" s="278" t="s">
        <v>114</v>
      </c>
      <c r="L168" s="279"/>
      <c r="M168" s="58"/>
      <c r="N168" s="120"/>
      <c r="O168" s="120"/>
      <c r="P168" s="120"/>
      <c r="Q168" s="120"/>
      <c r="R168" s="120"/>
      <c r="S168" s="120"/>
      <c r="T168" s="120"/>
      <c r="U168" s="120"/>
      <c r="V168" s="59"/>
    </row>
    <row r="169" spans="1:22" ht="17.25" customHeight="1" outlineLevel="1">
      <c r="A169" s="94"/>
      <c r="B169" s="216"/>
      <c r="C169" s="217"/>
      <c r="D169" s="217"/>
      <c r="E169" s="90">
        <v>33</v>
      </c>
      <c r="F169" s="198" t="s">
        <v>91</v>
      </c>
      <c r="G169" s="198"/>
      <c r="H169" s="198"/>
      <c r="I169" s="198"/>
      <c r="J169" s="198"/>
      <c r="K169" s="278" t="s">
        <v>114</v>
      </c>
      <c r="L169" s="279"/>
      <c r="M169" s="58"/>
      <c r="N169" s="120"/>
      <c r="O169" s="120"/>
      <c r="P169" s="120"/>
      <c r="Q169" s="120"/>
      <c r="R169" s="120"/>
      <c r="S169" s="120"/>
      <c r="T169" s="120"/>
      <c r="U169" s="120"/>
      <c r="V169" s="59"/>
    </row>
    <row r="170" spans="1:22" ht="17.25" customHeight="1" outlineLevel="1">
      <c r="A170" s="94"/>
      <c r="B170" s="216"/>
      <c r="C170" s="217"/>
      <c r="D170" s="217"/>
      <c r="E170" s="90">
        <v>35</v>
      </c>
      <c r="F170" s="198" t="s">
        <v>92</v>
      </c>
      <c r="G170" s="198"/>
      <c r="H170" s="198"/>
      <c r="I170" s="198"/>
      <c r="J170" s="198"/>
      <c r="K170" s="200" t="s">
        <v>100</v>
      </c>
      <c r="L170" s="201"/>
      <c r="M170" s="58"/>
      <c r="N170" s="120"/>
      <c r="O170" s="120"/>
      <c r="P170" s="120"/>
      <c r="Q170" s="120"/>
      <c r="R170" s="120"/>
      <c r="S170" s="120"/>
      <c r="T170" s="120"/>
      <c r="U170" s="120"/>
      <c r="V170" s="59"/>
    </row>
    <row r="171" spans="1:22" ht="17.25" customHeight="1" outlineLevel="1">
      <c r="A171" s="94"/>
      <c r="B171" s="216"/>
      <c r="C171" s="217"/>
      <c r="D171" s="217"/>
      <c r="E171" s="90" t="s">
        <v>88</v>
      </c>
      <c r="F171" s="198" t="s">
        <v>93</v>
      </c>
      <c r="G171" s="198"/>
      <c r="H171" s="198"/>
      <c r="I171" s="198"/>
      <c r="J171" s="198"/>
      <c r="K171" s="200" t="s">
        <v>100</v>
      </c>
      <c r="L171" s="201"/>
      <c r="M171" s="58"/>
      <c r="N171" s="120"/>
      <c r="O171" s="120"/>
      <c r="P171" s="120"/>
      <c r="Q171" s="120"/>
      <c r="R171" s="120"/>
      <c r="S171" s="120"/>
      <c r="T171" s="120"/>
      <c r="U171" s="120"/>
      <c r="V171" s="59"/>
    </row>
    <row r="172" spans="1:22" ht="17.25" customHeight="1" outlineLevel="1">
      <c r="A172" s="94"/>
      <c r="B172" s="216"/>
      <c r="C172" s="217"/>
      <c r="D172" s="217"/>
      <c r="E172" s="90">
        <v>36</v>
      </c>
      <c r="F172" s="198" t="s">
        <v>94</v>
      </c>
      <c r="G172" s="198"/>
      <c r="H172" s="198"/>
      <c r="I172" s="198"/>
      <c r="J172" s="198"/>
      <c r="K172" s="278" t="s">
        <v>114</v>
      </c>
      <c r="L172" s="279"/>
      <c r="M172" s="58"/>
      <c r="N172" s="120"/>
      <c r="O172" s="120"/>
      <c r="P172" s="120"/>
      <c r="Q172" s="120"/>
      <c r="R172" s="120"/>
      <c r="S172" s="120"/>
      <c r="T172" s="120"/>
      <c r="U172" s="120"/>
      <c r="V172" s="59"/>
    </row>
    <row r="173" spans="1:22" ht="17.25" customHeight="1" outlineLevel="1">
      <c r="A173" s="94"/>
      <c r="B173" s="216"/>
      <c r="C173" s="217"/>
      <c r="D173" s="217"/>
      <c r="E173" s="90">
        <v>38</v>
      </c>
      <c r="F173" s="198" t="s">
        <v>95</v>
      </c>
      <c r="G173" s="198"/>
      <c r="H173" s="198"/>
      <c r="I173" s="198"/>
      <c r="J173" s="198"/>
      <c r="K173" s="200" t="s">
        <v>100</v>
      </c>
      <c r="L173" s="201"/>
      <c r="M173" s="58"/>
      <c r="N173" s="120"/>
      <c r="O173" s="120"/>
      <c r="P173" s="120"/>
      <c r="Q173" s="120"/>
      <c r="R173" s="120"/>
      <c r="S173" s="120"/>
      <c r="T173" s="120"/>
      <c r="U173" s="120"/>
      <c r="V173" s="59"/>
    </row>
    <row r="174" spans="1:22" ht="17.25" customHeight="1" outlineLevel="1">
      <c r="A174" s="94"/>
      <c r="B174" s="216"/>
      <c r="C174" s="217"/>
      <c r="D174" s="217"/>
      <c r="E174" s="90" t="s">
        <v>89</v>
      </c>
      <c r="F174" s="198" t="s">
        <v>96</v>
      </c>
      <c r="G174" s="198"/>
      <c r="H174" s="198"/>
      <c r="I174" s="198"/>
      <c r="J174" s="198"/>
      <c r="K174" s="200" t="s">
        <v>100</v>
      </c>
      <c r="L174" s="201"/>
      <c r="M174" s="58"/>
      <c r="N174" s="120"/>
      <c r="O174" s="120"/>
      <c r="P174" s="120"/>
      <c r="Q174" s="120"/>
      <c r="R174" s="120"/>
      <c r="S174" s="120"/>
      <c r="T174" s="120"/>
      <c r="U174" s="120"/>
      <c r="V174" s="59"/>
    </row>
    <row r="175" spans="1:22" ht="17.25" customHeight="1" outlineLevel="1">
      <c r="A175" s="94"/>
      <c r="B175" s="218"/>
      <c r="C175" s="219"/>
      <c r="D175" s="219"/>
      <c r="E175" s="91">
        <v>62</v>
      </c>
      <c r="F175" s="213" t="s">
        <v>99</v>
      </c>
      <c r="G175" s="213"/>
      <c r="H175" s="213"/>
      <c r="I175" s="213"/>
      <c r="J175" s="213"/>
      <c r="K175" s="200" t="s">
        <v>100</v>
      </c>
      <c r="L175" s="201"/>
      <c r="M175" s="60"/>
      <c r="N175" s="121"/>
      <c r="O175" s="121"/>
      <c r="P175" s="121"/>
      <c r="Q175" s="121"/>
      <c r="R175" s="121"/>
      <c r="S175" s="121"/>
      <c r="T175" s="121"/>
      <c r="U175" s="121"/>
      <c r="V175" s="62"/>
    </row>
    <row r="176" spans="1:22" ht="31.5" customHeight="1" outlineLevel="1">
      <c r="A176" s="94"/>
      <c r="B176" s="208" t="s">
        <v>68</v>
      </c>
      <c r="C176" s="209"/>
      <c r="D176" s="209"/>
      <c r="E176" s="234" t="str">
        <f>VLOOKUP($E$5,[1]Sheet1!$B$2:$BY$60,64,FALSE)</f>
        <v>Zmniejszenie ilości odpadów generowanych przez statki deponowanych w obszarach  morskich, poprawa jakości wód morskich.</v>
      </c>
      <c r="F176" s="235"/>
      <c r="G176" s="235"/>
      <c r="H176" s="235"/>
      <c r="I176" s="235"/>
      <c r="J176" s="235"/>
      <c r="K176" s="235"/>
      <c r="L176" s="235"/>
      <c r="M176" s="235"/>
      <c r="N176" s="235"/>
      <c r="O176" s="235"/>
      <c r="P176" s="235"/>
      <c r="Q176" s="235"/>
      <c r="R176" s="235"/>
      <c r="S176" s="235"/>
      <c r="T176" s="235"/>
      <c r="U176" s="235"/>
      <c r="V176" s="236"/>
    </row>
    <row r="177" spans="1:22" ht="59.25" customHeight="1" outlineLevel="1" thickBot="1">
      <c r="A177" s="94"/>
      <c r="B177" s="202" t="s">
        <v>69</v>
      </c>
      <c r="C177" s="203"/>
      <c r="D177" s="203"/>
      <c r="E177" s="189" t="str">
        <f>VLOOKUP($E$5,[1]Sheet1!$B$2:$BY$60,75,FALSE)</f>
        <v>Ryby</v>
      </c>
      <c r="F177" s="190"/>
      <c r="G177" s="190"/>
      <c r="H177" s="190"/>
      <c r="I177" s="190"/>
      <c r="J177" s="190"/>
      <c r="K177" s="190"/>
      <c r="L177" s="190"/>
      <c r="M177" s="190"/>
      <c r="N177" s="190"/>
      <c r="O177" s="190"/>
      <c r="P177" s="190"/>
      <c r="Q177" s="190"/>
      <c r="R177" s="190"/>
      <c r="S177" s="190"/>
      <c r="T177" s="190"/>
      <c r="U177" s="190"/>
      <c r="V177" s="191"/>
    </row>
    <row r="178" spans="1:22" ht="14.25" hidden="1" customHeight="1">
      <c r="A178" s="94"/>
      <c r="B178" s="124"/>
      <c r="C178" s="125"/>
      <c r="D178" s="125"/>
      <c r="E178" s="126"/>
      <c r="F178" s="120"/>
      <c r="G178" s="120"/>
      <c r="H178" s="120"/>
      <c r="I178" s="120"/>
      <c r="J178" s="120"/>
      <c r="K178" s="120"/>
      <c r="L178" s="120"/>
      <c r="M178" s="120"/>
      <c r="N178" s="120"/>
      <c r="O178" s="120"/>
      <c r="P178" s="120"/>
      <c r="Q178" s="120"/>
      <c r="R178" s="120"/>
      <c r="S178" s="120"/>
      <c r="T178" s="120"/>
      <c r="U178" s="120"/>
      <c r="V178" s="120"/>
    </row>
    <row r="179" spans="1:22" ht="74.25" hidden="1" customHeight="1" outlineLevel="1" thickBot="1">
      <c r="A179" s="94"/>
      <c r="B179" s="226" t="s">
        <v>66</v>
      </c>
      <c r="C179" s="227"/>
      <c r="D179" s="227"/>
      <c r="E179" s="268" t="s">
        <v>135</v>
      </c>
      <c r="F179" s="269"/>
      <c r="G179" s="269"/>
      <c r="H179" s="269"/>
      <c r="I179" s="269"/>
      <c r="J179" s="269"/>
      <c r="K179" s="269"/>
      <c r="L179" s="269"/>
      <c r="M179" s="269"/>
      <c r="N179" s="269"/>
      <c r="O179" s="269"/>
      <c r="P179" s="269"/>
      <c r="Q179" s="269"/>
      <c r="R179" s="269"/>
      <c r="S179" s="269"/>
      <c r="T179" s="269"/>
      <c r="U179" s="269"/>
      <c r="V179" s="270"/>
    </row>
    <row r="180" spans="1:22" ht="63.75" hidden="1" customHeight="1" outlineLevel="1">
      <c r="A180" s="94"/>
      <c r="B180" s="194" t="s">
        <v>81</v>
      </c>
      <c r="C180" s="195"/>
      <c r="D180" s="196"/>
      <c r="E180" s="231" t="s">
        <v>136</v>
      </c>
      <c r="F180" s="232"/>
      <c r="G180" s="232"/>
      <c r="H180" s="232"/>
      <c r="I180" s="232"/>
      <c r="J180" s="232"/>
      <c r="K180" s="232"/>
      <c r="L180" s="232"/>
      <c r="M180" s="232"/>
      <c r="N180" s="232"/>
      <c r="O180" s="232"/>
      <c r="P180" s="232"/>
      <c r="Q180" s="232"/>
      <c r="R180" s="232"/>
      <c r="S180" s="232"/>
      <c r="T180" s="232"/>
      <c r="U180" s="232"/>
      <c r="V180" s="233"/>
    </row>
    <row r="181" spans="1:22" ht="105.75" hidden="1" customHeight="1" outlineLevel="1">
      <c r="A181" s="94"/>
      <c r="B181" s="208" t="s">
        <v>82</v>
      </c>
      <c r="C181" s="209"/>
      <c r="D181" s="209"/>
      <c r="E181" s="234" t="s">
        <v>137</v>
      </c>
      <c r="F181" s="271"/>
      <c r="G181" s="271"/>
      <c r="H181" s="271"/>
      <c r="I181" s="271"/>
      <c r="J181" s="271"/>
      <c r="K181" s="271"/>
      <c r="L181" s="271"/>
      <c r="M181" s="271"/>
      <c r="N181" s="271"/>
      <c r="O181" s="271"/>
      <c r="P181" s="271"/>
      <c r="Q181" s="271"/>
      <c r="R181" s="271"/>
      <c r="S181" s="271"/>
      <c r="T181" s="271"/>
      <c r="U181" s="271"/>
      <c r="V181" s="272"/>
    </row>
    <row r="182" spans="1:22" ht="43.5" hidden="1" customHeight="1" outlineLevel="1">
      <c r="A182" s="94"/>
      <c r="B182" s="214" t="s">
        <v>67</v>
      </c>
      <c r="C182" s="215"/>
      <c r="D182" s="215"/>
      <c r="E182" s="237" t="s">
        <v>85</v>
      </c>
      <c r="F182" s="238"/>
      <c r="G182" s="238"/>
      <c r="H182" s="238"/>
      <c r="I182" s="238"/>
      <c r="J182" s="238"/>
      <c r="K182" s="238"/>
      <c r="L182" s="238"/>
      <c r="M182" s="238"/>
      <c r="N182" s="238"/>
      <c r="O182" s="238"/>
      <c r="P182" s="238"/>
      <c r="Q182" s="238"/>
      <c r="R182" s="238"/>
      <c r="S182" s="238"/>
      <c r="T182" s="238"/>
      <c r="U182" s="238"/>
      <c r="V182" s="239"/>
    </row>
    <row r="183" spans="1:22" ht="17.25" hidden="1" customHeight="1" outlineLevel="1">
      <c r="A183" s="94"/>
      <c r="B183" s="216"/>
      <c r="C183" s="217"/>
      <c r="D183" s="217"/>
      <c r="E183" s="89" t="s">
        <v>87</v>
      </c>
      <c r="F183" s="197" t="s">
        <v>97</v>
      </c>
      <c r="G183" s="197"/>
      <c r="H183" s="197"/>
      <c r="I183" s="197"/>
      <c r="J183" s="197"/>
      <c r="K183" s="197" t="s">
        <v>98</v>
      </c>
      <c r="L183" s="199"/>
      <c r="M183" s="58"/>
      <c r="N183" s="120"/>
      <c r="O183" s="120"/>
      <c r="P183" s="120"/>
      <c r="Q183" s="120"/>
      <c r="R183" s="120"/>
      <c r="S183" s="120"/>
      <c r="T183" s="120"/>
      <c r="U183" s="120"/>
      <c r="V183" s="59"/>
    </row>
    <row r="184" spans="1:22" ht="17.25" hidden="1" customHeight="1" outlineLevel="1">
      <c r="A184" s="94"/>
      <c r="B184" s="216"/>
      <c r="C184" s="217"/>
      <c r="D184" s="217"/>
      <c r="E184" s="90">
        <v>27</v>
      </c>
      <c r="F184" s="198" t="s">
        <v>90</v>
      </c>
      <c r="G184" s="198"/>
      <c r="H184" s="198"/>
      <c r="I184" s="198"/>
      <c r="J184" s="198"/>
      <c r="K184" s="278" t="s">
        <v>114</v>
      </c>
      <c r="L184" s="279"/>
      <c r="M184" s="58"/>
      <c r="N184" s="120"/>
      <c r="O184" s="120"/>
      <c r="P184" s="120"/>
      <c r="Q184" s="120"/>
      <c r="R184" s="120"/>
      <c r="S184" s="120"/>
      <c r="T184" s="120"/>
      <c r="U184" s="120"/>
      <c r="V184" s="59"/>
    </row>
    <row r="185" spans="1:22" ht="17.25" hidden="1" customHeight="1" outlineLevel="1">
      <c r="A185" s="94"/>
      <c r="B185" s="216"/>
      <c r="C185" s="217"/>
      <c r="D185" s="217"/>
      <c r="E185" s="90">
        <v>33</v>
      </c>
      <c r="F185" s="198" t="s">
        <v>91</v>
      </c>
      <c r="G185" s="198"/>
      <c r="H185" s="198"/>
      <c r="I185" s="198"/>
      <c r="J185" s="198"/>
      <c r="K185" s="278" t="s">
        <v>114</v>
      </c>
      <c r="L185" s="279"/>
      <c r="M185" s="58"/>
      <c r="N185" s="120"/>
      <c r="O185" s="120"/>
      <c r="P185" s="120"/>
      <c r="Q185" s="120"/>
      <c r="R185" s="120"/>
      <c r="S185" s="120"/>
      <c r="T185" s="120"/>
      <c r="U185" s="120"/>
      <c r="V185" s="59"/>
    </row>
    <row r="186" spans="1:22" ht="17.25" hidden="1" customHeight="1" outlineLevel="1">
      <c r="A186" s="94"/>
      <c r="B186" s="216"/>
      <c r="C186" s="217"/>
      <c r="D186" s="217"/>
      <c r="E186" s="90">
        <v>35</v>
      </c>
      <c r="F186" s="198" t="s">
        <v>92</v>
      </c>
      <c r="G186" s="198"/>
      <c r="H186" s="198"/>
      <c r="I186" s="198"/>
      <c r="J186" s="198"/>
      <c r="K186" s="278" t="s">
        <v>114</v>
      </c>
      <c r="L186" s="279"/>
      <c r="M186" s="58"/>
      <c r="N186" s="120"/>
      <c r="O186" s="120"/>
      <c r="P186" s="120"/>
      <c r="Q186" s="120"/>
      <c r="R186" s="120"/>
      <c r="S186" s="120"/>
      <c r="T186" s="120"/>
      <c r="U186" s="120"/>
      <c r="V186" s="59"/>
    </row>
    <row r="187" spans="1:22" ht="17.25" hidden="1" customHeight="1" outlineLevel="1">
      <c r="A187" s="94"/>
      <c r="B187" s="216"/>
      <c r="C187" s="217"/>
      <c r="D187" s="217"/>
      <c r="E187" s="90" t="s">
        <v>88</v>
      </c>
      <c r="F187" s="198" t="s">
        <v>93</v>
      </c>
      <c r="G187" s="198"/>
      <c r="H187" s="198"/>
      <c r="I187" s="198"/>
      <c r="J187" s="198"/>
      <c r="K187" s="278" t="s">
        <v>114</v>
      </c>
      <c r="L187" s="279"/>
      <c r="M187" s="58"/>
      <c r="N187" s="120"/>
      <c r="O187" s="120"/>
      <c r="P187" s="120"/>
      <c r="Q187" s="120"/>
      <c r="R187" s="120"/>
      <c r="S187" s="120"/>
      <c r="T187" s="120"/>
      <c r="U187" s="120"/>
      <c r="V187" s="59"/>
    </row>
    <row r="188" spans="1:22" ht="17.25" hidden="1" customHeight="1" outlineLevel="1">
      <c r="A188" s="94"/>
      <c r="B188" s="216"/>
      <c r="C188" s="217"/>
      <c r="D188" s="217"/>
      <c r="E188" s="90">
        <v>36</v>
      </c>
      <c r="F188" s="198" t="s">
        <v>94</v>
      </c>
      <c r="G188" s="198"/>
      <c r="H188" s="198"/>
      <c r="I188" s="198"/>
      <c r="J188" s="198"/>
      <c r="K188" s="278" t="s">
        <v>114</v>
      </c>
      <c r="L188" s="279"/>
      <c r="M188" s="58"/>
      <c r="N188" s="120"/>
      <c r="O188" s="120"/>
      <c r="P188" s="120"/>
      <c r="Q188" s="120"/>
      <c r="R188" s="120"/>
      <c r="S188" s="120"/>
      <c r="T188" s="120"/>
      <c r="U188" s="120"/>
      <c r="V188" s="59"/>
    </row>
    <row r="189" spans="1:22" ht="17.25" hidden="1" customHeight="1" outlineLevel="1">
      <c r="A189" s="94"/>
      <c r="B189" s="216"/>
      <c r="C189" s="217"/>
      <c r="D189" s="217"/>
      <c r="E189" s="90">
        <v>38</v>
      </c>
      <c r="F189" s="198" t="s">
        <v>95</v>
      </c>
      <c r="G189" s="198"/>
      <c r="H189" s="198"/>
      <c r="I189" s="198"/>
      <c r="J189" s="198"/>
      <c r="K189" s="278" t="s">
        <v>114</v>
      </c>
      <c r="L189" s="279"/>
      <c r="M189" s="58"/>
      <c r="N189" s="120"/>
      <c r="O189" s="120"/>
      <c r="P189" s="120"/>
      <c r="Q189" s="120"/>
      <c r="R189" s="120"/>
      <c r="S189" s="120"/>
      <c r="T189" s="120"/>
      <c r="U189" s="120"/>
      <c r="V189" s="59"/>
    </row>
    <row r="190" spans="1:22" ht="17.25" hidden="1" customHeight="1" outlineLevel="1">
      <c r="A190" s="94"/>
      <c r="B190" s="216"/>
      <c r="C190" s="217"/>
      <c r="D190" s="217"/>
      <c r="E190" s="90" t="s">
        <v>89</v>
      </c>
      <c r="F190" s="198" t="s">
        <v>96</v>
      </c>
      <c r="G190" s="198"/>
      <c r="H190" s="198"/>
      <c r="I190" s="198"/>
      <c r="J190" s="198"/>
      <c r="K190" s="278" t="s">
        <v>114</v>
      </c>
      <c r="L190" s="279"/>
      <c r="M190" s="58"/>
      <c r="N190" s="120"/>
      <c r="O190" s="120"/>
      <c r="P190" s="120"/>
      <c r="Q190" s="120"/>
      <c r="R190" s="120"/>
      <c r="S190" s="120"/>
      <c r="T190" s="120"/>
      <c r="U190" s="120"/>
      <c r="V190" s="59"/>
    </row>
    <row r="191" spans="1:22" ht="17.25" hidden="1" customHeight="1" outlineLevel="1">
      <c r="A191" s="94"/>
      <c r="B191" s="218"/>
      <c r="C191" s="219"/>
      <c r="D191" s="219"/>
      <c r="E191" s="91">
        <v>62</v>
      </c>
      <c r="F191" s="213" t="s">
        <v>99</v>
      </c>
      <c r="G191" s="213"/>
      <c r="H191" s="213"/>
      <c r="I191" s="213"/>
      <c r="J191" s="213"/>
      <c r="K191" s="278" t="s">
        <v>114</v>
      </c>
      <c r="L191" s="279"/>
      <c r="M191" s="60"/>
      <c r="N191" s="121"/>
      <c r="O191" s="121"/>
      <c r="P191" s="121"/>
      <c r="Q191" s="121"/>
      <c r="R191" s="121"/>
      <c r="S191" s="121"/>
      <c r="T191" s="121"/>
      <c r="U191" s="121"/>
      <c r="V191" s="62"/>
    </row>
    <row r="192" spans="1:22" ht="31.5" hidden="1" customHeight="1" outlineLevel="1">
      <c r="A192" s="94"/>
      <c r="B192" s="208" t="s">
        <v>68</v>
      </c>
      <c r="C192" s="209"/>
      <c r="D192" s="209"/>
      <c r="E192" s="234" t="s">
        <v>101</v>
      </c>
      <c r="F192" s="235"/>
      <c r="G192" s="235"/>
      <c r="H192" s="235"/>
      <c r="I192" s="235"/>
      <c r="J192" s="235"/>
      <c r="K192" s="235"/>
      <c r="L192" s="235"/>
      <c r="M192" s="235"/>
      <c r="N192" s="235"/>
      <c r="O192" s="235"/>
      <c r="P192" s="235"/>
      <c r="Q192" s="235"/>
      <c r="R192" s="235"/>
      <c r="S192" s="235"/>
      <c r="T192" s="235"/>
      <c r="U192" s="235"/>
      <c r="V192" s="236"/>
    </row>
    <row r="193" spans="1:22" ht="59.25" hidden="1" customHeight="1" outlineLevel="1" thickBot="1">
      <c r="A193" s="94"/>
      <c r="B193" s="202" t="s">
        <v>69</v>
      </c>
      <c r="C193" s="203"/>
      <c r="D193" s="203"/>
      <c r="E193" s="189" t="s">
        <v>86</v>
      </c>
      <c r="F193" s="190"/>
      <c r="G193" s="190"/>
      <c r="H193" s="190"/>
      <c r="I193" s="190"/>
      <c r="J193" s="190"/>
      <c r="K193" s="190"/>
      <c r="L193" s="190"/>
      <c r="M193" s="190"/>
      <c r="N193" s="190"/>
      <c r="O193" s="190"/>
      <c r="P193" s="190"/>
      <c r="Q193" s="190"/>
      <c r="R193" s="190"/>
      <c r="S193" s="190"/>
      <c r="T193" s="190"/>
      <c r="U193" s="190"/>
      <c r="V193" s="191"/>
    </row>
    <row r="194" spans="1:22" ht="14.25" customHeight="1" collapsed="1">
      <c r="A194" s="94"/>
      <c r="B194" s="124"/>
      <c r="C194" s="125"/>
      <c r="D194" s="125"/>
      <c r="E194" s="126"/>
      <c r="F194" s="120"/>
      <c r="G194" s="120"/>
      <c r="H194" s="120"/>
      <c r="I194" s="120"/>
      <c r="J194" s="120"/>
      <c r="K194" s="120"/>
      <c r="L194" s="120"/>
      <c r="M194" s="120"/>
      <c r="N194" s="120"/>
      <c r="O194" s="120"/>
      <c r="P194" s="120"/>
      <c r="Q194" s="120"/>
      <c r="R194" s="120"/>
      <c r="S194" s="120"/>
      <c r="T194" s="120"/>
      <c r="U194" s="120"/>
      <c r="V194" s="120"/>
    </row>
    <row r="195" spans="1:22" ht="23.25" customHeight="1">
      <c r="A195" s="155" t="str">
        <f>'Ocena na podst. danych'!A10</f>
        <v>D10, C5, C8, C9</v>
      </c>
      <c r="B195" s="240" t="s">
        <v>154</v>
      </c>
      <c r="C195" s="241"/>
      <c r="D195" s="241"/>
      <c r="E195" s="241"/>
      <c r="F195" s="241"/>
      <c r="G195" s="161"/>
      <c r="H195" s="161"/>
      <c r="I195" s="161"/>
      <c r="J195" s="161"/>
      <c r="K195" s="161"/>
      <c r="L195" s="161"/>
      <c r="M195" s="161"/>
      <c r="N195" s="161"/>
      <c r="O195" s="161"/>
      <c r="P195" s="161"/>
      <c r="Q195" s="161"/>
      <c r="R195" s="161"/>
      <c r="S195" s="161"/>
      <c r="T195" s="161"/>
      <c r="U195" s="161"/>
      <c r="V195" s="162"/>
    </row>
    <row r="196" spans="1:22" ht="74.25" hidden="1" customHeight="1" outlineLevel="1" thickBot="1">
      <c r="A196" s="94"/>
      <c r="B196" s="226" t="s">
        <v>66</v>
      </c>
      <c r="C196" s="227"/>
      <c r="D196" s="227"/>
      <c r="E196" s="228" t="s">
        <v>83</v>
      </c>
      <c r="F196" s="229"/>
      <c r="G196" s="229"/>
      <c r="H196" s="229"/>
      <c r="I196" s="229"/>
      <c r="J196" s="229"/>
      <c r="K196" s="229"/>
      <c r="L196" s="229"/>
      <c r="M196" s="229"/>
      <c r="N196" s="229"/>
      <c r="O196" s="229"/>
      <c r="P196" s="229"/>
      <c r="Q196" s="229"/>
      <c r="R196" s="229"/>
      <c r="S196" s="229"/>
      <c r="T196" s="229"/>
      <c r="U196" s="229"/>
      <c r="V196" s="230"/>
    </row>
    <row r="197" spans="1:22" ht="46.5" hidden="1" customHeight="1" outlineLevel="1">
      <c r="A197" s="94"/>
      <c r="B197" s="194" t="s">
        <v>81</v>
      </c>
      <c r="C197" s="195"/>
      <c r="D197" s="196"/>
      <c r="E197" s="231" t="s">
        <v>84</v>
      </c>
      <c r="F197" s="232"/>
      <c r="G197" s="232"/>
      <c r="H197" s="232"/>
      <c r="I197" s="232"/>
      <c r="J197" s="232"/>
      <c r="K197" s="232"/>
      <c r="L197" s="232"/>
      <c r="M197" s="232"/>
      <c r="N197" s="232"/>
      <c r="O197" s="232"/>
      <c r="P197" s="232"/>
      <c r="Q197" s="232"/>
      <c r="R197" s="232"/>
      <c r="S197" s="232"/>
      <c r="T197" s="232"/>
      <c r="U197" s="232"/>
      <c r="V197" s="233"/>
    </row>
    <row r="198" spans="1:22" ht="52.5" hidden="1" customHeight="1" outlineLevel="1">
      <c r="A198" s="94"/>
      <c r="B198" s="208" t="s">
        <v>82</v>
      </c>
      <c r="C198" s="209"/>
      <c r="D198" s="209"/>
      <c r="E198" s="234" t="s">
        <v>102</v>
      </c>
      <c r="F198" s="235"/>
      <c r="G198" s="235"/>
      <c r="H198" s="235"/>
      <c r="I198" s="235"/>
      <c r="J198" s="235"/>
      <c r="K198" s="235"/>
      <c r="L198" s="235"/>
      <c r="M198" s="235"/>
      <c r="N198" s="235"/>
      <c r="O198" s="235"/>
      <c r="P198" s="235"/>
      <c r="Q198" s="235"/>
      <c r="R198" s="235"/>
      <c r="S198" s="235"/>
      <c r="T198" s="235"/>
      <c r="U198" s="235"/>
      <c r="V198" s="236"/>
    </row>
    <row r="199" spans="1:22" ht="43.5" hidden="1" customHeight="1" outlineLevel="1">
      <c r="A199" s="94"/>
      <c r="B199" s="214" t="s">
        <v>67</v>
      </c>
      <c r="C199" s="215"/>
      <c r="D199" s="215"/>
      <c r="E199" s="237" t="s">
        <v>85</v>
      </c>
      <c r="F199" s="238"/>
      <c r="G199" s="238"/>
      <c r="H199" s="238"/>
      <c r="I199" s="238"/>
      <c r="J199" s="238"/>
      <c r="K199" s="238"/>
      <c r="L199" s="238"/>
      <c r="M199" s="238"/>
      <c r="N199" s="238"/>
      <c r="O199" s="238"/>
      <c r="P199" s="238"/>
      <c r="Q199" s="238"/>
      <c r="R199" s="238"/>
      <c r="S199" s="238"/>
      <c r="T199" s="238"/>
      <c r="U199" s="238"/>
      <c r="V199" s="239"/>
    </row>
    <row r="200" spans="1:22" ht="17.25" hidden="1" customHeight="1" outlineLevel="1">
      <c r="A200" s="94"/>
      <c r="B200" s="216"/>
      <c r="C200" s="217"/>
      <c r="D200" s="217"/>
      <c r="E200" s="89" t="s">
        <v>87</v>
      </c>
      <c r="F200" s="197" t="s">
        <v>97</v>
      </c>
      <c r="G200" s="197"/>
      <c r="H200" s="197"/>
      <c r="I200" s="197"/>
      <c r="J200" s="197"/>
      <c r="K200" s="197" t="s">
        <v>98</v>
      </c>
      <c r="L200" s="199"/>
      <c r="M200" s="58"/>
      <c r="N200" s="149"/>
      <c r="O200" s="149"/>
      <c r="P200" s="149"/>
      <c r="Q200" s="149"/>
      <c r="R200" s="149"/>
      <c r="S200" s="149"/>
      <c r="T200" s="149"/>
      <c r="U200" s="149"/>
      <c r="V200" s="59"/>
    </row>
    <row r="201" spans="1:22" ht="17.25" hidden="1" customHeight="1" outlineLevel="1">
      <c r="A201" s="94"/>
      <c r="B201" s="216"/>
      <c r="C201" s="217"/>
      <c r="D201" s="217"/>
      <c r="E201" s="90">
        <v>27</v>
      </c>
      <c r="F201" s="198" t="s">
        <v>90</v>
      </c>
      <c r="G201" s="198"/>
      <c r="H201" s="198"/>
      <c r="I201" s="198"/>
      <c r="J201" s="198"/>
      <c r="K201" s="200" t="s">
        <v>100</v>
      </c>
      <c r="L201" s="201"/>
      <c r="M201" s="58"/>
      <c r="N201" s="149"/>
      <c r="O201" s="149"/>
      <c r="P201" s="149"/>
      <c r="Q201" s="149"/>
      <c r="R201" s="149"/>
      <c r="S201" s="149"/>
      <c r="T201" s="149"/>
      <c r="U201" s="149"/>
      <c r="V201" s="59"/>
    </row>
    <row r="202" spans="1:22" ht="17.25" hidden="1" customHeight="1" outlineLevel="1">
      <c r="A202" s="94"/>
      <c r="B202" s="216"/>
      <c r="C202" s="217"/>
      <c r="D202" s="217"/>
      <c r="E202" s="90">
        <v>33</v>
      </c>
      <c r="F202" s="198" t="s">
        <v>91</v>
      </c>
      <c r="G202" s="198"/>
      <c r="H202" s="198"/>
      <c r="I202" s="198"/>
      <c r="J202" s="198"/>
      <c r="K202" s="200" t="s">
        <v>100</v>
      </c>
      <c r="L202" s="201"/>
      <c r="M202" s="58"/>
      <c r="N202" s="149"/>
      <c r="O202" s="149"/>
      <c r="P202" s="149"/>
      <c r="Q202" s="149"/>
      <c r="R202" s="149"/>
      <c r="S202" s="149"/>
      <c r="T202" s="149"/>
      <c r="U202" s="149"/>
      <c r="V202" s="59"/>
    </row>
    <row r="203" spans="1:22" ht="17.25" hidden="1" customHeight="1" outlineLevel="1">
      <c r="A203" s="94"/>
      <c r="B203" s="216"/>
      <c r="C203" s="217"/>
      <c r="D203" s="217"/>
      <c r="E203" s="90">
        <v>35</v>
      </c>
      <c r="F203" s="198" t="s">
        <v>92</v>
      </c>
      <c r="G203" s="198"/>
      <c r="H203" s="198"/>
      <c r="I203" s="198"/>
      <c r="J203" s="198"/>
      <c r="K203" s="200" t="s">
        <v>100</v>
      </c>
      <c r="L203" s="201"/>
      <c r="M203" s="58"/>
      <c r="N203" s="149"/>
      <c r="O203" s="149"/>
      <c r="P203" s="149"/>
      <c r="Q203" s="149"/>
      <c r="R203" s="149"/>
      <c r="S203" s="149"/>
      <c r="T203" s="149"/>
      <c r="U203" s="149"/>
      <c r="V203" s="59"/>
    </row>
    <row r="204" spans="1:22" ht="17.25" hidden="1" customHeight="1" outlineLevel="1">
      <c r="A204" s="94"/>
      <c r="B204" s="216"/>
      <c r="C204" s="217"/>
      <c r="D204" s="217"/>
      <c r="E204" s="90" t="s">
        <v>88</v>
      </c>
      <c r="F204" s="198" t="s">
        <v>93</v>
      </c>
      <c r="G204" s="198"/>
      <c r="H204" s="198"/>
      <c r="I204" s="198"/>
      <c r="J204" s="198"/>
      <c r="K204" s="200" t="s">
        <v>100</v>
      </c>
      <c r="L204" s="201"/>
      <c r="M204" s="58"/>
      <c r="N204" s="149"/>
      <c r="O204" s="149"/>
      <c r="P204" s="149"/>
      <c r="Q204" s="149"/>
      <c r="R204" s="149"/>
      <c r="S204" s="149"/>
      <c r="T204" s="149"/>
      <c r="U204" s="149"/>
      <c r="V204" s="59"/>
    </row>
    <row r="205" spans="1:22" ht="17.25" hidden="1" customHeight="1" outlineLevel="1">
      <c r="A205" s="94"/>
      <c r="B205" s="216"/>
      <c r="C205" s="217"/>
      <c r="D205" s="217"/>
      <c r="E205" s="90">
        <v>36</v>
      </c>
      <c r="F205" s="198" t="s">
        <v>94</v>
      </c>
      <c r="G205" s="198"/>
      <c r="H205" s="198"/>
      <c r="I205" s="198"/>
      <c r="J205" s="198"/>
      <c r="K205" s="200" t="s">
        <v>100</v>
      </c>
      <c r="L205" s="201"/>
      <c r="M205" s="58"/>
      <c r="N205" s="149"/>
      <c r="O205" s="149"/>
      <c r="P205" s="149"/>
      <c r="Q205" s="149"/>
      <c r="R205" s="149"/>
      <c r="S205" s="149"/>
      <c r="T205" s="149"/>
      <c r="U205" s="149"/>
      <c r="V205" s="59"/>
    </row>
    <row r="206" spans="1:22" ht="17.25" hidden="1" customHeight="1" outlineLevel="1">
      <c r="A206" s="94"/>
      <c r="B206" s="216"/>
      <c r="C206" s="217"/>
      <c r="D206" s="217"/>
      <c r="E206" s="90">
        <v>38</v>
      </c>
      <c r="F206" s="198" t="s">
        <v>95</v>
      </c>
      <c r="G206" s="198"/>
      <c r="H206" s="198"/>
      <c r="I206" s="198"/>
      <c r="J206" s="198"/>
      <c r="K206" s="200" t="s">
        <v>100</v>
      </c>
      <c r="L206" s="201"/>
      <c r="M206" s="58"/>
      <c r="N206" s="149"/>
      <c r="O206" s="149"/>
      <c r="P206" s="149"/>
      <c r="Q206" s="149"/>
      <c r="R206" s="149"/>
      <c r="S206" s="149"/>
      <c r="T206" s="149"/>
      <c r="U206" s="149"/>
      <c r="V206" s="59"/>
    </row>
    <row r="207" spans="1:22" ht="17.25" hidden="1" customHeight="1" outlineLevel="1">
      <c r="A207" s="94"/>
      <c r="B207" s="216"/>
      <c r="C207" s="217"/>
      <c r="D207" s="217"/>
      <c r="E207" s="90" t="s">
        <v>89</v>
      </c>
      <c r="F207" s="198" t="s">
        <v>96</v>
      </c>
      <c r="G207" s="198"/>
      <c r="H207" s="198"/>
      <c r="I207" s="198"/>
      <c r="J207" s="198"/>
      <c r="K207" s="200" t="s">
        <v>100</v>
      </c>
      <c r="L207" s="201"/>
      <c r="M207" s="58"/>
      <c r="N207" s="149"/>
      <c r="O207" s="149"/>
      <c r="P207" s="149"/>
      <c r="Q207" s="149"/>
      <c r="R207" s="149"/>
      <c r="S207" s="149"/>
      <c r="T207" s="149"/>
      <c r="U207" s="149"/>
      <c r="V207" s="59"/>
    </row>
    <row r="208" spans="1:22" ht="17.25" hidden="1" customHeight="1" outlineLevel="1">
      <c r="A208" s="94"/>
      <c r="B208" s="218"/>
      <c r="C208" s="219"/>
      <c r="D208" s="219"/>
      <c r="E208" s="91">
        <v>62</v>
      </c>
      <c r="F208" s="213" t="s">
        <v>99</v>
      </c>
      <c r="G208" s="213"/>
      <c r="H208" s="213"/>
      <c r="I208" s="213"/>
      <c r="J208" s="213"/>
      <c r="K208" s="200" t="s">
        <v>100</v>
      </c>
      <c r="L208" s="201"/>
      <c r="M208" s="60"/>
      <c r="N208" s="150"/>
      <c r="O208" s="150"/>
      <c r="P208" s="150"/>
      <c r="Q208" s="150"/>
      <c r="R208" s="150"/>
      <c r="S208" s="150"/>
      <c r="T208" s="150"/>
      <c r="U208" s="150"/>
      <c r="V208" s="62"/>
    </row>
    <row r="209" spans="1:22" ht="31.5" hidden="1" customHeight="1" outlineLevel="1">
      <c r="A209" s="94"/>
      <c r="B209" s="208" t="s">
        <v>68</v>
      </c>
      <c r="C209" s="209"/>
      <c r="D209" s="209"/>
      <c r="E209" s="234" t="s">
        <v>101</v>
      </c>
      <c r="F209" s="235"/>
      <c r="G209" s="235"/>
      <c r="H209" s="235"/>
      <c r="I209" s="235"/>
      <c r="J209" s="235"/>
      <c r="K209" s="235"/>
      <c r="L209" s="235"/>
      <c r="M209" s="235"/>
      <c r="N209" s="235"/>
      <c r="O209" s="235"/>
      <c r="P209" s="235"/>
      <c r="Q209" s="235"/>
      <c r="R209" s="235"/>
      <c r="S209" s="235"/>
      <c r="T209" s="235"/>
      <c r="U209" s="235"/>
      <c r="V209" s="236"/>
    </row>
    <row r="210" spans="1:22" ht="59.25" hidden="1" customHeight="1" outlineLevel="1" thickBot="1">
      <c r="A210" s="94"/>
      <c r="B210" s="202" t="s">
        <v>69</v>
      </c>
      <c r="C210" s="203"/>
      <c r="D210" s="203"/>
      <c r="E210" s="189" t="s">
        <v>86</v>
      </c>
      <c r="F210" s="190"/>
      <c r="G210" s="190"/>
      <c r="H210" s="190"/>
      <c r="I210" s="190"/>
      <c r="J210" s="190"/>
      <c r="K210" s="190"/>
      <c r="L210" s="190"/>
      <c r="M210" s="190"/>
      <c r="N210" s="190"/>
      <c r="O210" s="190"/>
      <c r="P210" s="190"/>
      <c r="Q210" s="190"/>
      <c r="R210" s="190"/>
      <c r="S210" s="190"/>
      <c r="T210" s="190"/>
      <c r="U210" s="190"/>
      <c r="V210" s="191"/>
    </row>
    <row r="211" spans="1:22" hidden="1">
      <c r="A211" s="94"/>
      <c r="B211" s="94"/>
      <c r="C211" s="94"/>
      <c r="D211" s="94"/>
      <c r="E211" s="192"/>
      <c r="F211" s="193"/>
      <c r="G211" s="193"/>
      <c r="H211" s="193"/>
      <c r="I211" s="193"/>
      <c r="J211" s="193"/>
      <c r="K211" s="193"/>
      <c r="L211" s="193"/>
      <c r="M211" s="193"/>
      <c r="N211" s="193"/>
      <c r="O211" s="193"/>
      <c r="P211" s="193"/>
      <c r="Q211" s="193"/>
      <c r="R211" s="193"/>
      <c r="S211" s="193"/>
      <c r="T211" s="193"/>
      <c r="U211" s="193"/>
      <c r="V211" s="193"/>
    </row>
    <row r="212" spans="1:22" ht="74.25" hidden="1" customHeight="1" outlineLevel="1" thickBot="1">
      <c r="A212" s="94"/>
      <c r="B212" s="226" t="s">
        <v>66</v>
      </c>
      <c r="C212" s="227"/>
      <c r="D212" s="227"/>
      <c r="E212" s="268" t="s">
        <v>103</v>
      </c>
      <c r="F212" s="269"/>
      <c r="G212" s="269"/>
      <c r="H212" s="269"/>
      <c r="I212" s="269"/>
      <c r="J212" s="269"/>
      <c r="K212" s="269"/>
      <c r="L212" s="269"/>
      <c r="M212" s="269"/>
      <c r="N212" s="269"/>
      <c r="O212" s="269"/>
      <c r="P212" s="269"/>
      <c r="Q212" s="269"/>
      <c r="R212" s="269"/>
      <c r="S212" s="269"/>
      <c r="T212" s="269"/>
      <c r="U212" s="269"/>
      <c r="V212" s="270"/>
    </row>
    <row r="213" spans="1:22" ht="46.5" hidden="1" customHeight="1" outlineLevel="1">
      <c r="A213" s="94"/>
      <c r="B213" s="194" t="s">
        <v>81</v>
      </c>
      <c r="C213" s="195"/>
      <c r="D213" s="196"/>
      <c r="E213" s="231" t="s">
        <v>104</v>
      </c>
      <c r="F213" s="232"/>
      <c r="G213" s="232"/>
      <c r="H213" s="232"/>
      <c r="I213" s="232"/>
      <c r="J213" s="232"/>
      <c r="K213" s="232"/>
      <c r="L213" s="232"/>
      <c r="M213" s="232"/>
      <c r="N213" s="232"/>
      <c r="O213" s="232"/>
      <c r="P213" s="232"/>
      <c r="Q213" s="232"/>
      <c r="R213" s="232"/>
      <c r="S213" s="232"/>
      <c r="T213" s="232"/>
      <c r="U213" s="232"/>
      <c r="V213" s="233"/>
    </row>
    <row r="214" spans="1:22" ht="105.75" hidden="1" customHeight="1" outlineLevel="1">
      <c r="A214" s="94"/>
      <c r="B214" s="208" t="s">
        <v>82</v>
      </c>
      <c r="C214" s="209"/>
      <c r="D214" s="209"/>
      <c r="E214" s="234" t="s">
        <v>105</v>
      </c>
      <c r="F214" s="271"/>
      <c r="G214" s="271"/>
      <c r="H214" s="271"/>
      <c r="I214" s="271"/>
      <c r="J214" s="271"/>
      <c r="K214" s="271"/>
      <c r="L214" s="271"/>
      <c r="M214" s="271"/>
      <c r="N214" s="271"/>
      <c r="O214" s="271"/>
      <c r="P214" s="271"/>
      <c r="Q214" s="271"/>
      <c r="R214" s="271"/>
      <c r="S214" s="271"/>
      <c r="T214" s="271"/>
      <c r="U214" s="271"/>
      <c r="V214" s="272"/>
    </row>
    <row r="215" spans="1:22" ht="43.5" hidden="1" customHeight="1" outlineLevel="1">
      <c r="A215" s="94"/>
      <c r="B215" s="214" t="s">
        <v>67</v>
      </c>
      <c r="C215" s="215"/>
      <c r="D215" s="215"/>
      <c r="E215" s="237" t="s">
        <v>85</v>
      </c>
      <c r="F215" s="238"/>
      <c r="G215" s="238"/>
      <c r="H215" s="238"/>
      <c r="I215" s="238"/>
      <c r="J215" s="238"/>
      <c r="K215" s="238"/>
      <c r="L215" s="238"/>
      <c r="M215" s="238"/>
      <c r="N215" s="238"/>
      <c r="O215" s="238"/>
      <c r="P215" s="238"/>
      <c r="Q215" s="238"/>
      <c r="R215" s="238"/>
      <c r="S215" s="238"/>
      <c r="T215" s="238"/>
      <c r="U215" s="238"/>
      <c r="V215" s="239"/>
    </row>
    <row r="216" spans="1:22" ht="17.25" hidden="1" customHeight="1" outlineLevel="1">
      <c r="A216" s="94"/>
      <c r="B216" s="216"/>
      <c r="C216" s="217"/>
      <c r="D216" s="217"/>
      <c r="E216" s="89" t="s">
        <v>87</v>
      </c>
      <c r="F216" s="197" t="s">
        <v>97</v>
      </c>
      <c r="G216" s="197"/>
      <c r="H216" s="197"/>
      <c r="I216" s="197"/>
      <c r="J216" s="197"/>
      <c r="K216" s="197" t="s">
        <v>98</v>
      </c>
      <c r="L216" s="199"/>
      <c r="M216" s="58"/>
      <c r="N216" s="149"/>
      <c r="O216" s="149"/>
      <c r="P216" s="149"/>
      <c r="Q216" s="149"/>
      <c r="R216" s="149"/>
      <c r="S216" s="149"/>
      <c r="T216" s="149"/>
      <c r="U216" s="149"/>
      <c r="V216" s="59"/>
    </row>
    <row r="217" spans="1:22" ht="17.25" hidden="1" customHeight="1" outlineLevel="1">
      <c r="A217" s="94"/>
      <c r="B217" s="216"/>
      <c r="C217" s="217"/>
      <c r="D217" s="217"/>
      <c r="E217" s="90">
        <v>27</v>
      </c>
      <c r="F217" s="198" t="s">
        <v>90</v>
      </c>
      <c r="G217" s="198"/>
      <c r="H217" s="198"/>
      <c r="I217" s="198"/>
      <c r="J217" s="198"/>
      <c r="K217" s="278" t="s">
        <v>106</v>
      </c>
      <c r="L217" s="279"/>
      <c r="M217" s="122"/>
      <c r="N217" s="123"/>
      <c r="O217" s="123"/>
      <c r="P217" s="149"/>
      <c r="Q217" s="149"/>
      <c r="R217" s="149"/>
      <c r="S217" s="149"/>
      <c r="T217" s="149"/>
      <c r="U217" s="149"/>
      <c r="V217" s="59"/>
    </row>
    <row r="218" spans="1:22" ht="17.25" hidden="1" customHeight="1" outlineLevel="1">
      <c r="A218" s="94"/>
      <c r="B218" s="216"/>
      <c r="C218" s="217"/>
      <c r="D218" s="217"/>
      <c r="E218" s="90">
        <v>33</v>
      </c>
      <c r="F218" s="198" t="s">
        <v>91</v>
      </c>
      <c r="G218" s="198"/>
      <c r="H218" s="198"/>
      <c r="I218" s="198"/>
      <c r="J218" s="198"/>
      <c r="K218" s="278" t="s">
        <v>106</v>
      </c>
      <c r="L218" s="279"/>
      <c r="M218" s="122"/>
      <c r="N218" s="123"/>
      <c r="O218" s="123"/>
      <c r="P218" s="149"/>
      <c r="Q218" s="149"/>
      <c r="R218" s="149"/>
      <c r="S218" s="149"/>
      <c r="T218" s="149"/>
      <c r="U218" s="149"/>
      <c r="V218" s="59"/>
    </row>
    <row r="219" spans="1:22" ht="17.25" hidden="1" customHeight="1" outlineLevel="1">
      <c r="A219" s="94"/>
      <c r="B219" s="216"/>
      <c r="C219" s="217"/>
      <c r="D219" s="217"/>
      <c r="E219" s="90">
        <v>35</v>
      </c>
      <c r="F219" s="198" t="s">
        <v>92</v>
      </c>
      <c r="G219" s="198"/>
      <c r="H219" s="198"/>
      <c r="I219" s="198"/>
      <c r="J219" s="198"/>
      <c r="K219" s="278" t="s">
        <v>106</v>
      </c>
      <c r="L219" s="279"/>
      <c r="M219" s="122"/>
      <c r="N219" s="123"/>
      <c r="O219" s="123"/>
      <c r="P219" s="149"/>
      <c r="Q219" s="149"/>
      <c r="R219" s="149"/>
      <c r="S219" s="149"/>
      <c r="T219" s="149"/>
      <c r="U219" s="149"/>
      <c r="V219" s="59"/>
    </row>
    <row r="220" spans="1:22" ht="17.25" hidden="1" customHeight="1" outlineLevel="1">
      <c r="A220" s="94"/>
      <c r="B220" s="216"/>
      <c r="C220" s="217"/>
      <c r="D220" s="217"/>
      <c r="E220" s="90" t="s">
        <v>88</v>
      </c>
      <c r="F220" s="198" t="s">
        <v>93</v>
      </c>
      <c r="G220" s="198"/>
      <c r="H220" s="198"/>
      <c r="I220" s="198"/>
      <c r="J220" s="198"/>
      <c r="K220" s="278" t="s">
        <v>106</v>
      </c>
      <c r="L220" s="279"/>
      <c r="M220" s="58"/>
      <c r="N220" s="149"/>
      <c r="O220" s="149"/>
      <c r="P220" s="149"/>
      <c r="Q220" s="149"/>
      <c r="R220" s="149"/>
      <c r="S220" s="149"/>
      <c r="T220" s="149"/>
      <c r="U220" s="149"/>
      <c r="V220" s="59"/>
    </row>
    <row r="221" spans="1:22" ht="17.25" hidden="1" customHeight="1" outlineLevel="1">
      <c r="A221" s="94"/>
      <c r="B221" s="216"/>
      <c r="C221" s="217"/>
      <c r="D221" s="217"/>
      <c r="E221" s="90">
        <v>36</v>
      </c>
      <c r="F221" s="198" t="s">
        <v>94</v>
      </c>
      <c r="G221" s="198"/>
      <c r="H221" s="198"/>
      <c r="I221" s="198"/>
      <c r="J221" s="198"/>
      <c r="K221" s="278" t="s">
        <v>106</v>
      </c>
      <c r="L221" s="279"/>
      <c r="M221" s="58"/>
      <c r="N221" s="149"/>
      <c r="O221" s="149"/>
      <c r="P221" s="149"/>
      <c r="Q221" s="149"/>
      <c r="R221" s="149"/>
      <c r="S221" s="149"/>
      <c r="T221" s="149"/>
      <c r="U221" s="149"/>
      <c r="V221" s="59"/>
    </row>
    <row r="222" spans="1:22" ht="17.25" hidden="1" customHeight="1" outlineLevel="1">
      <c r="A222" s="94"/>
      <c r="B222" s="216"/>
      <c r="C222" s="217"/>
      <c r="D222" s="217"/>
      <c r="E222" s="90">
        <v>38</v>
      </c>
      <c r="F222" s="198" t="s">
        <v>95</v>
      </c>
      <c r="G222" s="198"/>
      <c r="H222" s="198"/>
      <c r="I222" s="198"/>
      <c r="J222" s="198"/>
      <c r="K222" s="278" t="s">
        <v>106</v>
      </c>
      <c r="L222" s="279"/>
      <c r="M222" s="58"/>
      <c r="N222" s="149"/>
      <c r="O222" s="149"/>
      <c r="P222" s="149"/>
      <c r="Q222" s="149"/>
      <c r="R222" s="149"/>
      <c r="S222" s="149"/>
      <c r="T222" s="149"/>
      <c r="U222" s="149"/>
      <c r="V222" s="59"/>
    </row>
    <row r="223" spans="1:22" ht="17.25" hidden="1" customHeight="1" outlineLevel="1">
      <c r="A223" s="94"/>
      <c r="B223" s="216"/>
      <c r="C223" s="217"/>
      <c r="D223" s="217"/>
      <c r="E223" s="90" t="s">
        <v>89</v>
      </c>
      <c r="F223" s="198" t="s">
        <v>96</v>
      </c>
      <c r="G223" s="198"/>
      <c r="H223" s="198"/>
      <c r="I223" s="198"/>
      <c r="J223" s="198"/>
      <c r="K223" s="278" t="s">
        <v>106</v>
      </c>
      <c r="L223" s="279"/>
      <c r="M223" s="58"/>
      <c r="N223" s="149"/>
      <c r="O223" s="149"/>
      <c r="P223" s="149"/>
      <c r="Q223" s="149"/>
      <c r="R223" s="149"/>
      <c r="S223" s="149"/>
      <c r="T223" s="149"/>
      <c r="U223" s="149"/>
      <c r="V223" s="59"/>
    </row>
    <row r="224" spans="1:22" ht="17.25" hidden="1" customHeight="1" outlineLevel="1">
      <c r="A224" s="94"/>
      <c r="B224" s="218"/>
      <c r="C224" s="219"/>
      <c r="D224" s="219"/>
      <c r="E224" s="91">
        <v>62</v>
      </c>
      <c r="F224" s="213" t="s">
        <v>99</v>
      </c>
      <c r="G224" s="213"/>
      <c r="H224" s="213"/>
      <c r="I224" s="213"/>
      <c r="J224" s="213"/>
      <c r="K224" s="280" t="s">
        <v>106</v>
      </c>
      <c r="L224" s="281"/>
      <c r="M224" s="60"/>
      <c r="N224" s="150"/>
      <c r="O224" s="150"/>
      <c r="P224" s="150"/>
      <c r="Q224" s="150"/>
      <c r="R224" s="150"/>
      <c r="S224" s="150"/>
      <c r="T224" s="150"/>
      <c r="U224" s="150"/>
      <c r="V224" s="62"/>
    </row>
    <row r="225" spans="1:22" ht="31.5" hidden="1" customHeight="1" outlineLevel="1">
      <c r="A225" s="94"/>
      <c r="B225" s="208" t="s">
        <v>68</v>
      </c>
      <c r="C225" s="209"/>
      <c r="D225" s="209"/>
      <c r="E225" s="282" t="s">
        <v>101</v>
      </c>
      <c r="F225" s="283"/>
      <c r="G225" s="283"/>
      <c r="H225" s="283"/>
      <c r="I225" s="283"/>
      <c r="J225" s="283"/>
      <c r="K225" s="283"/>
      <c r="L225" s="283"/>
      <c r="M225" s="235"/>
      <c r="N225" s="235"/>
      <c r="O225" s="235"/>
      <c r="P225" s="235"/>
      <c r="Q225" s="235"/>
      <c r="R225" s="235"/>
      <c r="S225" s="235"/>
      <c r="T225" s="235"/>
      <c r="U225" s="235"/>
      <c r="V225" s="236"/>
    </row>
    <row r="226" spans="1:22" ht="59.25" hidden="1" customHeight="1" outlineLevel="1" thickBot="1">
      <c r="A226" s="94"/>
      <c r="B226" s="202" t="s">
        <v>69</v>
      </c>
      <c r="C226" s="203"/>
      <c r="D226" s="203"/>
      <c r="E226" s="189" t="s">
        <v>86</v>
      </c>
      <c r="F226" s="190"/>
      <c r="G226" s="190"/>
      <c r="H226" s="190"/>
      <c r="I226" s="190"/>
      <c r="J226" s="190"/>
      <c r="K226" s="190"/>
      <c r="L226" s="190"/>
      <c r="M226" s="190"/>
      <c r="N226" s="190"/>
      <c r="O226" s="190"/>
      <c r="P226" s="190"/>
      <c r="Q226" s="190"/>
      <c r="R226" s="190"/>
      <c r="S226" s="190"/>
      <c r="T226" s="190"/>
      <c r="U226" s="190"/>
      <c r="V226" s="191"/>
    </row>
    <row r="227" spans="1:22" hidden="1">
      <c r="A227" s="96"/>
      <c r="B227" s="96"/>
      <c r="C227" s="96"/>
      <c r="D227" s="96"/>
      <c r="E227" s="96"/>
      <c r="F227" s="96"/>
      <c r="G227" s="96"/>
      <c r="H227" s="96"/>
      <c r="I227" s="96"/>
      <c r="J227" s="96"/>
      <c r="K227" s="96"/>
      <c r="L227" s="96"/>
      <c r="M227" s="96"/>
      <c r="N227" s="96"/>
      <c r="O227" s="96"/>
      <c r="P227" s="96"/>
      <c r="Q227" s="96"/>
      <c r="R227" s="96"/>
      <c r="S227" s="96"/>
      <c r="T227" s="96"/>
      <c r="U227" s="96"/>
      <c r="V227" s="96"/>
    </row>
    <row r="228" spans="1:22" ht="74.25" hidden="1" customHeight="1" outlineLevel="1" thickBot="1">
      <c r="A228" s="94"/>
      <c r="B228" s="226" t="s">
        <v>66</v>
      </c>
      <c r="C228" s="227"/>
      <c r="D228" s="227"/>
      <c r="E228" s="268" t="s">
        <v>107</v>
      </c>
      <c r="F228" s="269"/>
      <c r="G228" s="269"/>
      <c r="H228" s="269"/>
      <c r="I228" s="269"/>
      <c r="J228" s="269"/>
      <c r="K228" s="269"/>
      <c r="L228" s="269"/>
      <c r="M228" s="269"/>
      <c r="N228" s="269"/>
      <c r="O228" s="269"/>
      <c r="P228" s="269"/>
      <c r="Q228" s="269"/>
      <c r="R228" s="269"/>
      <c r="S228" s="269"/>
      <c r="T228" s="269"/>
      <c r="U228" s="269"/>
      <c r="V228" s="270"/>
    </row>
    <row r="229" spans="1:22" ht="46.5" hidden="1" customHeight="1" outlineLevel="1">
      <c r="A229" s="94"/>
      <c r="B229" s="194" t="s">
        <v>81</v>
      </c>
      <c r="C229" s="195"/>
      <c r="D229" s="196"/>
      <c r="E229" s="231" t="s">
        <v>108</v>
      </c>
      <c r="F229" s="232"/>
      <c r="G229" s="232"/>
      <c r="H229" s="232"/>
      <c r="I229" s="232"/>
      <c r="J229" s="232"/>
      <c r="K229" s="232"/>
      <c r="L229" s="232"/>
      <c r="M229" s="232"/>
      <c r="N229" s="232"/>
      <c r="O229" s="232"/>
      <c r="P229" s="232"/>
      <c r="Q229" s="232"/>
      <c r="R229" s="232"/>
      <c r="S229" s="232"/>
      <c r="T229" s="232"/>
      <c r="U229" s="232"/>
      <c r="V229" s="233"/>
    </row>
    <row r="230" spans="1:22" ht="105.75" hidden="1" customHeight="1" outlineLevel="1">
      <c r="A230" s="94"/>
      <c r="B230" s="208" t="s">
        <v>82</v>
      </c>
      <c r="C230" s="209"/>
      <c r="D230" s="209"/>
      <c r="E230" s="234" t="s">
        <v>109</v>
      </c>
      <c r="F230" s="271"/>
      <c r="G230" s="271"/>
      <c r="H230" s="271"/>
      <c r="I230" s="271"/>
      <c r="J230" s="271"/>
      <c r="K230" s="271"/>
      <c r="L230" s="271"/>
      <c r="M230" s="271"/>
      <c r="N230" s="271"/>
      <c r="O230" s="271"/>
      <c r="P230" s="271"/>
      <c r="Q230" s="271"/>
      <c r="R230" s="271"/>
      <c r="S230" s="271"/>
      <c r="T230" s="271"/>
      <c r="U230" s="271"/>
      <c r="V230" s="272"/>
    </row>
    <row r="231" spans="1:22" ht="43.5" hidden="1" customHeight="1" outlineLevel="1">
      <c r="A231" s="94"/>
      <c r="B231" s="214" t="s">
        <v>67</v>
      </c>
      <c r="C231" s="215"/>
      <c r="D231" s="215"/>
      <c r="E231" s="237" t="s">
        <v>85</v>
      </c>
      <c r="F231" s="238"/>
      <c r="G231" s="238"/>
      <c r="H231" s="238"/>
      <c r="I231" s="238"/>
      <c r="J231" s="238"/>
      <c r="K231" s="238"/>
      <c r="L231" s="238"/>
      <c r="M231" s="238"/>
      <c r="N231" s="238"/>
      <c r="O231" s="238"/>
      <c r="P231" s="238"/>
      <c r="Q231" s="238"/>
      <c r="R231" s="238"/>
      <c r="S231" s="238"/>
      <c r="T231" s="238"/>
      <c r="U231" s="238"/>
      <c r="V231" s="239"/>
    </row>
    <row r="232" spans="1:22" ht="17.25" hidden="1" customHeight="1" outlineLevel="1">
      <c r="A232" s="94"/>
      <c r="B232" s="216"/>
      <c r="C232" s="217"/>
      <c r="D232" s="217"/>
      <c r="E232" s="89" t="s">
        <v>87</v>
      </c>
      <c r="F232" s="197" t="s">
        <v>97</v>
      </c>
      <c r="G232" s="197"/>
      <c r="H232" s="197"/>
      <c r="I232" s="197"/>
      <c r="J232" s="197"/>
      <c r="K232" s="197" t="s">
        <v>98</v>
      </c>
      <c r="L232" s="199"/>
      <c r="M232" s="58"/>
      <c r="N232" s="149"/>
      <c r="O232" s="149"/>
      <c r="P232" s="149"/>
      <c r="Q232" s="149"/>
      <c r="R232" s="149"/>
      <c r="S232" s="149"/>
      <c r="T232" s="149"/>
      <c r="U232" s="149"/>
      <c r="V232" s="59"/>
    </row>
    <row r="233" spans="1:22" ht="17.25" hidden="1" customHeight="1" outlineLevel="1">
      <c r="A233" s="94"/>
      <c r="B233" s="216"/>
      <c r="C233" s="217"/>
      <c r="D233" s="217"/>
      <c r="E233" s="90">
        <v>27</v>
      </c>
      <c r="F233" s="198" t="s">
        <v>90</v>
      </c>
      <c r="G233" s="198"/>
      <c r="H233" s="198"/>
      <c r="I233" s="198"/>
      <c r="J233" s="198"/>
      <c r="K233" s="200" t="s">
        <v>100</v>
      </c>
      <c r="L233" s="201"/>
      <c r="M233" s="58"/>
      <c r="N233" s="149"/>
      <c r="O233" s="149"/>
      <c r="P233" s="149"/>
      <c r="Q233" s="149"/>
      <c r="R233" s="149"/>
      <c r="S233" s="149"/>
      <c r="T233" s="149"/>
      <c r="U233" s="149"/>
      <c r="V233" s="59"/>
    </row>
    <row r="234" spans="1:22" ht="17.25" hidden="1" customHeight="1" outlineLevel="1">
      <c r="A234" s="94"/>
      <c r="B234" s="216"/>
      <c r="C234" s="217"/>
      <c r="D234" s="217"/>
      <c r="E234" s="90">
        <v>33</v>
      </c>
      <c r="F234" s="198" t="s">
        <v>91</v>
      </c>
      <c r="G234" s="198"/>
      <c r="H234" s="198"/>
      <c r="I234" s="198"/>
      <c r="J234" s="198"/>
      <c r="K234" s="200" t="s">
        <v>100</v>
      </c>
      <c r="L234" s="201"/>
      <c r="M234" s="58"/>
      <c r="N234" s="149"/>
      <c r="O234" s="149"/>
      <c r="P234" s="149"/>
      <c r="Q234" s="149"/>
      <c r="R234" s="149"/>
      <c r="S234" s="149"/>
      <c r="T234" s="149"/>
      <c r="U234" s="149"/>
      <c r="V234" s="59"/>
    </row>
    <row r="235" spans="1:22" ht="17.25" hidden="1" customHeight="1" outlineLevel="1">
      <c r="A235" s="94"/>
      <c r="B235" s="216"/>
      <c r="C235" s="217"/>
      <c r="D235" s="217"/>
      <c r="E235" s="90">
        <v>35</v>
      </c>
      <c r="F235" s="198" t="s">
        <v>92</v>
      </c>
      <c r="G235" s="198"/>
      <c r="H235" s="198"/>
      <c r="I235" s="198"/>
      <c r="J235" s="198"/>
      <c r="K235" s="200" t="s">
        <v>100</v>
      </c>
      <c r="L235" s="201"/>
      <c r="M235" s="58"/>
      <c r="N235" s="123"/>
      <c r="O235" s="123"/>
      <c r="P235" s="123"/>
      <c r="Q235" s="149"/>
      <c r="R235" s="149"/>
      <c r="S235" s="149"/>
      <c r="T235" s="149"/>
      <c r="U235" s="149"/>
      <c r="V235" s="59"/>
    </row>
    <row r="236" spans="1:22" ht="17.25" hidden="1" customHeight="1" outlineLevel="1">
      <c r="A236" s="94"/>
      <c r="B236" s="216"/>
      <c r="C236" s="217"/>
      <c r="D236" s="217"/>
      <c r="E236" s="90" t="s">
        <v>88</v>
      </c>
      <c r="F236" s="198" t="s">
        <v>93</v>
      </c>
      <c r="G236" s="198"/>
      <c r="H236" s="198"/>
      <c r="I236" s="198"/>
      <c r="J236" s="198"/>
      <c r="K236" s="200" t="s">
        <v>100</v>
      </c>
      <c r="L236" s="201"/>
      <c r="M236" s="58"/>
      <c r="N236" s="149"/>
      <c r="O236" s="149"/>
      <c r="P236" s="149"/>
      <c r="Q236" s="149"/>
      <c r="R236" s="149"/>
      <c r="S236" s="149"/>
      <c r="T236" s="149"/>
      <c r="U236" s="149"/>
      <c r="V236" s="59"/>
    </row>
    <row r="237" spans="1:22" ht="17.25" hidden="1" customHeight="1" outlineLevel="1">
      <c r="A237" s="94"/>
      <c r="B237" s="216"/>
      <c r="C237" s="217"/>
      <c r="D237" s="217"/>
      <c r="E237" s="90">
        <v>36</v>
      </c>
      <c r="F237" s="198" t="s">
        <v>94</v>
      </c>
      <c r="G237" s="198"/>
      <c r="H237" s="198"/>
      <c r="I237" s="198"/>
      <c r="J237" s="198"/>
      <c r="K237" s="200" t="s">
        <v>100</v>
      </c>
      <c r="L237" s="201"/>
      <c r="M237" s="58"/>
      <c r="N237" s="149"/>
      <c r="O237" s="149"/>
      <c r="P237" s="149"/>
      <c r="Q237" s="149"/>
      <c r="R237" s="149"/>
      <c r="S237" s="149"/>
      <c r="T237" s="149"/>
      <c r="U237" s="149"/>
      <c r="V237" s="59"/>
    </row>
    <row r="238" spans="1:22" ht="17.25" hidden="1" customHeight="1" outlineLevel="1">
      <c r="A238" s="94"/>
      <c r="B238" s="216"/>
      <c r="C238" s="217"/>
      <c r="D238" s="217"/>
      <c r="E238" s="90">
        <v>38</v>
      </c>
      <c r="F238" s="198" t="s">
        <v>95</v>
      </c>
      <c r="G238" s="198"/>
      <c r="H238" s="198"/>
      <c r="I238" s="198"/>
      <c r="J238" s="198"/>
      <c r="K238" s="200" t="s">
        <v>100</v>
      </c>
      <c r="L238" s="201"/>
      <c r="M238" s="58"/>
      <c r="N238" s="149"/>
      <c r="O238" s="149"/>
      <c r="P238" s="149"/>
      <c r="Q238" s="149"/>
      <c r="R238" s="149"/>
      <c r="S238" s="149"/>
      <c r="T238" s="149"/>
      <c r="U238" s="149"/>
      <c r="V238" s="59"/>
    </row>
    <row r="239" spans="1:22" ht="17.25" hidden="1" customHeight="1" outlineLevel="1">
      <c r="A239" s="94"/>
      <c r="B239" s="216"/>
      <c r="C239" s="217"/>
      <c r="D239" s="217"/>
      <c r="E239" s="90" t="s">
        <v>89</v>
      </c>
      <c r="F239" s="198" t="s">
        <v>96</v>
      </c>
      <c r="G239" s="198"/>
      <c r="H239" s="198"/>
      <c r="I239" s="198"/>
      <c r="J239" s="198"/>
      <c r="K239" s="200" t="s">
        <v>100</v>
      </c>
      <c r="L239" s="201"/>
      <c r="M239" s="58"/>
      <c r="N239" s="149"/>
      <c r="O239" s="149"/>
      <c r="P239" s="149"/>
      <c r="Q239" s="149"/>
      <c r="R239" s="149"/>
      <c r="S239" s="149"/>
      <c r="T239" s="149"/>
      <c r="U239" s="149"/>
      <c r="V239" s="59"/>
    </row>
    <row r="240" spans="1:22" ht="17.25" hidden="1" customHeight="1" outlineLevel="1">
      <c r="A240" s="94"/>
      <c r="B240" s="218"/>
      <c r="C240" s="219"/>
      <c r="D240" s="219"/>
      <c r="E240" s="91">
        <v>62</v>
      </c>
      <c r="F240" s="213" t="s">
        <v>99</v>
      </c>
      <c r="G240" s="213"/>
      <c r="H240" s="213"/>
      <c r="I240" s="213"/>
      <c r="J240" s="213"/>
      <c r="K240" s="200" t="s">
        <v>100</v>
      </c>
      <c r="L240" s="201"/>
      <c r="M240" s="60"/>
      <c r="N240" s="150"/>
      <c r="O240" s="150"/>
      <c r="P240" s="150"/>
      <c r="Q240" s="150"/>
      <c r="R240" s="150"/>
      <c r="S240" s="150"/>
      <c r="T240" s="150"/>
      <c r="U240" s="150"/>
      <c r="V240" s="62"/>
    </row>
    <row r="241" spans="1:22" ht="31.5" hidden="1" customHeight="1" outlineLevel="1">
      <c r="A241" s="94"/>
      <c r="B241" s="208" t="s">
        <v>68</v>
      </c>
      <c r="C241" s="209"/>
      <c r="D241" s="209"/>
      <c r="E241" s="234" t="s">
        <v>101</v>
      </c>
      <c r="F241" s="235"/>
      <c r="G241" s="235"/>
      <c r="H241" s="235"/>
      <c r="I241" s="235"/>
      <c r="J241" s="235"/>
      <c r="K241" s="235"/>
      <c r="L241" s="235"/>
      <c r="M241" s="235"/>
      <c r="N241" s="235"/>
      <c r="O241" s="235"/>
      <c r="P241" s="235"/>
      <c r="Q241" s="235"/>
      <c r="R241" s="235"/>
      <c r="S241" s="235"/>
      <c r="T241" s="235"/>
      <c r="U241" s="235"/>
      <c r="V241" s="236"/>
    </row>
    <row r="242" spans="1:22" ht="59.25" hidden="1" customHeight="1" outlineLevel="1" thickBot="1">
      <c r="A242" s="94"/>
      <c r="B242" s="202" t="s">
        <v>69</v>
      </c>
      <c r="C242" s="203"/>
      <c r="D242" s="203"/>
      <c r="E242" s="189" t="s">
        <v>86</v>
      </c>
      <c r="F242" s="190"/>
      <c r="G242" s="190"/>
      <c r="H242" s="190"/>
      <c r="I242" s="190"/>
      <c r="J242" s="190"/>
      <c r="K242" s="190"/>
      <c r="L242" s="190"/>
      <c r="M242" s="190"/>
      <c r="N242" s="190"/>
      <c r="O242" s="190"/>
      <c r="P242" s="190"/>
      <c r="Q242" s="190"/>
      <c r="R242" s="190"/>
      <c r="S242" s="190"/>
      <c r="T242" s="190"/>
      <c r="U242" s="190"/>
      <c r="V242" s="191"/>
    </row>
    <row r="243" spans="1:22" ht="14.25" hidden="1" customHeight="1">
      <c r="A243" s="94"/>
      <c r="B243" s="124"/>
      <c r="C243" s="125"/>
      <c r="D243" s="125"/>
      <c r="E243" s="126"/>
      <c r="F243" s="149"/>
      <c r="G243" s="149"/>
      <c r="H243" s="149"/>
      <c r="I243" s="149"/>
      <c r="J243" s="149"/>
      <c r="K243" s="149"/>
      <c r="L243" s="149"/>
      <c r="M243" s="149"/>
      <c r="N243" s="149"/>
      <c r="O243" s="149"/>
      <c r="P243" s="149"/>
      <c r="Q243" s="149"/>
      <c r="R243" s="149"/>
      <c r="S243" s="149"/>
      <c r="T243" s="149"/>
      <c r="U243" s="149"/>
      <c r="V243" s="149"/>
    </row>
    <row r="244" spans="1:22" ht="74.25" hidden="1" customHeight="1" outlineLevel="1" thickBot="1">
      <c r="A244" s="94"/>
      <c r="B244" s="226" t="s">
        <v>66</v>
      </c>
      <c r="C244" s="227"/>
      <c r="D244" s="227"/>
      <c r="E244" s="268" t="s">
        <v>110</v>
      </c>
      <c r="F244" s="269"/>
      <c r="G244" s="269"/>
      <c r="H244" s="269"/>
      <c r="I244" s="269"/>
      <c r="J244" s="269"/>
      <c r="K244" s="269"/>
      <c r="L244" s="269"/>
      <c r="M244" s="269"/>
      <c r="N244" s="269"/>
      <c r="O244" s="269"/>
      <c r="P244" s="269"/>
      <c r="Q244" s="269"/>
      <c r="R244" s="269"/>
      <c r="S244" s="269"/>
      <c r="T244" s="269"/>
      <c r="U244" s="269"/>
      <c r="V244" s="270"/>
    </row>
    <row r="245" spans="1:22" ht="46.5" hidden="1" customHeight="1" outlineLevel="1">
      <c r="A245" s="94"/>
      <c r="B245" s="194" t="s">
        <v>81</v>
      </c>
      <c r="C245" s="195"/>
      <c r="D245" s="196"/>
      <c r="E245" s="231" t="s">
        <v>111</v>
      </c>
      <c r="F245" s="232"/>
      <c r="G245" s="232"/>
      <c r="H245" s="232"/>
      <c r="I245" s="232"/>
      <c r="J245" s="232"/>
      <c r="K245" s="232"/>
      <c r="L245" s="232"/>
      <c r="M245" s="232"/>
      <c r="N245" s="232"/>
      <c r="O245" s="232"/>
      <c r="P245" s="232"/>
      <c r="Q245" s="232"/>
      <c r="R245" s="232"/>
      <c r="S245" s="232"/>
      <c r="T245" s="232"/>
      <c r="U245" s="232"/>
      <c r="V245" s="233"/>
    </row>
    <row r="246" spans="1:22" ht="105.75" hidden="1" customHeight="1" outlineLevel="1">
      <c r="A246" s="94"/>
      <c r="B246" s="208" t="s">
        <v>82</v>
      </c>
      <c r="C246" s="209"/>
      <c r="D246" s="209"/>
      <c r="E246" s="234" t="s">
        <v>112</v>
      </c>
      <c r="F246" s="271"/>
      <c r="G246" s="271"/>
      <c r="H246" s="271"/>
      <c r="I246" s="271"/>
      <c r="J246" s="271"/>
      <c r="K246" s="271"/>
      <c r="L246" s="271"/>
      <c r="M246" s="271"/>
      <c r="N246" s="271"/>
      <c r="O246" s="271"/>
      <c r="P246" s="271"/>
      <c r="Q246" s="271"/>
      <c r="R246" s="271"/>
      <c r="S246" s="271"/>
      <c r="T246" s="271"/>
      <c r="U246" s="271"/>
      <c r="V246" s="272"/>
    </row>
    <row r="247" spans="1:22" ht="43.5" hidden="1" customHeight="1" outlineLevel="1">
      <c r="A247" s="94"/>
      <c r="B247" s="214" t="s">
        <v>67</v>
      </c>
      <c r="C247" s="215"/>
      <c r="D247" s="215"/>
      <c r="E247" s="237" t="s">
        <v>85</v>
      </c>
      <c r="F247" s="238"/>
      <c r="G247" s="238"/>
      <c r="H247" s="238"/>
      <c r="I247" s="238"/>
      <c r="J247" s="238"/>
      <c r="K247" s="238"/>
      <c r="L247" s="238"/>
      <c r="M247" s="238"/>
      <c r="N247" s="238"/>
      <c r="O247" s="238"/>
      <c r="P247" s="238"/>
      <c r="Q247" s="238"/>
      <c r="R247" s="238"/>
      <c r="S247" s="238"/>
      <c r="T247" s="238"/>
      <c r="U247" s="238"/>
      <c r="V247" s="239"/>
    </row>
    <row r="248" spans="1:22" ht="17.25" hidden="1" customHeight="1" outlineLevel="1">
      <c r="A248" s="94"/>
      <c r="B248" s="216"/>
      <c r="C248" s="217"/>
      <c r="D248" s="217"/>
      <c r="E248" s="89" t="s">
        <v>87</v>
      </c>
      <c r="F248" s="197" t="s">
        <v>97</v>
      </c>
      <c r="G248" s="197"/>
      <c r="H248" s="197"/>
      <c r="I248" s="197"/>
      <c r="J248" s="197"/>
      <c r="K248" s="197" t="s">
        <v>98</v>
      </c>
      <c r="L248" s="199"/>
      <c r="M248" s="58"/>
      <c r="N248" s="149"/>
      <c r="O248" s="149"/>
      <c r="P248" s="149"/>
      <c r="Q248" s="149"/>
      <c r="R248" s="149"/>
      <c r="S248" s="149"/>
      <c r="T248" s="149"/>
      <c r="U248" s="149"/>
      <c r="V248" s="59"/>
    </row>
    <row r="249" spans="1:22" ht="17.25" hidden="1" customHeight="1" outlineLevel="1">
      <c r="A249" s="94"/>
      <c r="B249" s="216"/>
      <c r="C249" s="217"/>
      <c r="D249" s="217"/>
      <c r="E249" s="90">
        <v>27</v>
      </c>
      <c r="F249" s="198" t="s">
        <v>90</v>
      </c>
      <c r="G249" s="198"/>
      <c r="H249" s="198"/>
      <c r="I249" s="198"/>
      <c r="J249" s="198"/>
      <c r="K249" s="284" t="s">
        <v>113</v>
      </c>
      <c r="L249" s="285"/>
      <c r="M249" s="58"/>
      <c r="N249" s="149"/>
      <c r="O249" s="149"/>
      <c r="P249" s="149"/>
      <c r="Q249" s="149"/>
      <c r="R249" s="149"/>
      <c r="S249" s="149"/>
      <c r="T249" s="149"/>
      <c r="U249" s="149"/>
      <c r="V249" s="59"/>
    </row>
    <row r="250" spans="1:22" ht="17.25" hidden="1" customHeight="1" outlineLevel="1">
      <c r="A250" s="94"/>
      <c r="B250" s="216"/>
      <c r="C250" s="217"/>
      <c r="D250" s="217"/>
      <c r="E250" s="90">
        <v>33</v>
      </c>
      <c r="F250" s="198" t="s">
        <v>91</v>
      </c>
      <c r="G250" s="198"/>
      <c r="H250" s="198"/>
      <c r="I250" s="198"/>
      <c r="J250" s="198"/>
      <c r="K250" s="278" t="s">
        <v>114</v>
      </c>
      <c r="L250" s="279"/>
      <c r="M250" s="58"/>
      <c r="N250" s="149"/>
      <c r="O250" s="149"/>
      <c r="P250" s="149"/>
      <c r="Q250" s="149"/>
      <c r="R250" s="149"/>
      <c r="S250" s="149"/>
      <c r="T250" s="149"/>
      <c r="U250" s="149"/>
      <c r="V250" s="59"/>
    </row>
    <row r="251" spans="1:22" ht="17.25" hidden="1" customHeight="1" outlineLevel="1">
      <c r="A251" s="94"/>
      <c r="B251" s="216"/>
      <c r="C251" s="217"/>
      <c r="D251" s="217"/>
      <c r="E251" s="90">
        <v>35</v>
      </c>
      <c r="F251" s="198" t="s">
        <v>92</v>
      </c>
      <c r="G251" s="198"/>
      <c r="H251" s="198"/>
      <c r="I251" s="198"/>
      <c r="J251" s="198"/>
      <c r="K251" s="284" t="s">
        <v>113</v>
      </c>
      <c r="L251" s="285"/>
      <c r="M251" s="58"/>
      <c r="N251" s="149"/>
      <c r="O251" s="149"/>
      <c r="P251" s="149"/>
      <c r="Q251" s="149"/>
      <c r="R251" s="149"/>
      <c r="S251" s="149"/>
      <c r="T251" s="149"/>
      <c r="U251" s="149"/>
      <c r="V251" s="59"/>
    </row>
    <row r="252" spans="1:22" ht="17.25" hidden="1" customHeight="1" outlineLevel="1">
      <c r="A252" s="94"/>
      <c r="B252" s="216"/>
      <c r="C252" s="217"/>
      <c r="D252" s="217"/>
      <c r="E252" s="90" t="s">
        <v>88</v>
      </c>
      <c r="F252" s="198" t="s">
        <v>93</v>
      </c>
      <c r="G252" s="198"/>
      <c r="H252" s="198"/>
      <c r="I252" s="198"/>
      <c r="J252" s="198"/>
      <c r="K252" s="284" t="s">
        <v>113</v>
      </c>
      <c r="L252" s="285"/>
      <c r="M252" s="58"/>
      <c r="N252" s="149"/>
      <c r="O252" s="149"/>
      <c r="P252" s="149"/>
      <c r="Q252" s="149"/>
      <c r="R252" s="149"/>
      <c r="S252" s="149"/>
      <c r="T252" s="149"/>
      <c r="U252" s="149"/>
      <c r="V252" s="59"/>
    </row>
    <row r="253" spans="1:22" ht="17.25" hidden="1" customHeight="1" outlineLevel="1">
      <c r="A253" s="94"/>
      <c r="B253" s="216"/>
      <c r="C253" s="217"/>
      <c r="D253" s="217"/>
      <c r="E253" s="90">
        <v>36</v>
      </c>
      <c r="F253" s="198" t="s">
        <v>94</v>
      </c>
      <c r="G253" s="198"/>
      <c r="H253" s="198"/>
      <c r="I253" s="198"/>
      <c r="J253" s="198"/>
      <c r="K253" s="284" t="s">
        <v>113</v>
      </c>
      <c r="L253" s="285"/>
      <c r="M253" s="58"/>
      <c r="N253" s="149"/>
      <c r="O253" s="149"/>
      <c r="P253" s="149"/>
      <c r="Q253" s="149"/>
      <c r="R253" s="149"/>
      <c r="S253" s="149"/>
      <c r="T253" s="149"/>
      <c r="U253" s="149"/>
      <c r="V253" s="59"/>
    </row>
    <row r="254" spans="1:22" ht="17.25" hidden="1" customHeight="1" outlineLevel="1">
      <c r="A254" s="94"/>
      <c r="B254" s="216"/>
      <c r="C254" s="217"/>
      <c r="D254" s="217"/>
      <c r="E254" s="90">
        <v>38</v>
      </c>
      <c r="F254" s="198" t="s">
        <v>95</v>
      </c>
      <c r="G254" s="198"/>
      <c r="H254" s="198"/>
      <c r="I254" s="198"/>
      <c r="J254" s="198"/>
      <c r="K254" s="284" t="s">
        <v>113</v>
      </c>
      <c r="L254" s="285"/>
      <c r="M254" s="58"/>
      <c r="N254" s="149"/>
      <c r="O254" s="149"/>
      <c r="P254" s="149"/>
      <c r="Q254" s="149"/>
      <c r="R254" s="149"/>
      <c r="S254" s="149"/>
      <c r="T254" s="149"/>
      <c r="U254" s="149"/>
      <c r="V254" s="59"/>
    </row>
    <row r="255" spans="1:22" ht="17.25" hidden="1" customHeight="1" outlineLevel="1">
      <c r="A255" s="94"/>
      <c r="B255" s="216"/>
      <c r="C255" s="217"/>
      <c r="D255" s="217"/>
      <c r="E255" s="90" t="s">
        <v>89</v>
      </c>
      <c r="F255" s="198" t="s">
        <v>96</v>
      </c>
      <c r="G255" s="198"/>
      <c r="H255" s="198"/>
      <c r="I255" s="198"/>
      <c r="J255" s="198"/>
      <c r="K255" s="278" t="s">
        <v>114</v>
      </c>
      <c r="L255" s="279"/>
      <c r="M255" s="58"/>
      <c r="N255" s="149"/>
      <c r="O255" s="149"/>
      <c r="P255" s="149"/>
      <c r="Q255" s="149"/>
      <c r="R255" s="149"/>
      <c r="S255" s="149"/>
      <c r="T255" s="149"/>
      <c r="U255" s="149"/>
      <c r="V255" s="59"/>
    </row>
    <row r="256" spans="1:22" ht="17.25" hidden="1" customHeight="1" outlineLevel="1">
      <c r="A256" s="94"/>
      <c r="B256" s="218"/>
      <c r="C256" s="219"/>
      <c r="D256" s="219"/>
      <c r="E256" s="91">
        <v>62</v>
      </c>
      <c r="F256" s="213" t="s">
        <v>99</v>
      </c>
      <c r="G256" s="213"/>
      <c r="H256" s="213"/>
      <c r="I256" s="213"/>
      <c r="J256" s="213"/>
      <c r="K256" s="284" t="s">
        <v>113</v>
      </c>
      <c r="L256" s="285"/>
      <c r="M256" s="60"/>
      <c r="N256" s="150"/>
      <c r="O256" s="150"/>
      <c r="P256" s="150"/>
      <c r="Q256" s="150"/>
      <c r="R256" s="150"/>
      <c r="S256" s="150"/>
      <c r="T256" s="150"/>
      <c r="U256" s="150"/>
      <c r="V256" s="62"/>
    </row>
    <row r="257" spans="1:22" ht="31.5" hidden="1" customHeight="1" outlineLevel="1">
      <c r="A257" s="94"/>
      <c r="B257" s="208" t="s">
        <v>68</v>
      </c>
      <c r="C257" s="209"/>
      <c r="D257" s="209"/>
      <c r="E257" s="234" t="s">
        <v>101</v>
      </c>
      <c r="F257" s="235"/>
      <c r="G257" s="235"/>
      <c r="H257" s="235"/>
      <c r="I257" s="235"/>
      <c r="J257" s="235"/>
      <c r="K257" s="235"/>
      <c r="L257" s="235"/>
      <c r="M257" s="235"/>
      <c r="N257" s="235"/>
      <c r="O257" s="235"/>
      <c r="P257" s="235"/>
      <c r="Q257" s="235"/>
      <c r="R257" s="235"/>
      <c r="S257" s="235"/>
      <c r="T257" s="235"/>
      <c r="U257" s="235"/>
      <c r="V257" s="236"/>
    </row>
    <row r="258" spans="1:22" ht="59.25" hidden="1" customHeight="1" outlineLevel="1" thickBot="1">
      <c r="A258" s="94"/>
      <c r="B258" s="202" t="s">
        <v>69</v>
      </c>
      <c r="C258" s="203"/>
      <c r="D258" s="203"/>
      <c r="E258" s="189" t="s">
        <v>86</v>
      </c>
      <c r="F258" s="190"/>
      <c r="G258" s="190"/>
      <c r="H258" s="190"/>
      <c r="I258" s="190"/>
      <c r="J258" s="190"/>
      <c r="K258" s="190"/>
      <c r="L258" s="190"/>
      <c r="M258" s="190"/>
      <c r="N258" s="190"/>
      <c r="O258" s="190"/>
      <c r="P258" s="190"/>
      <c r="Q258" s="190"/>
      <c r="R258" s="190"/>
      <c r="S258" s="190"/>
      <c r="T258" s="190"/>
      <c r="U258" s="190"/>
      <c r="V258" s="191"/>
    </row>
    <row r="259" spans="1:22" ht="14.25" hidden="1" customHeight="1">
      <c r="A259" s="94"/>
      <c r="B259" s="124"/>
      <c r="C259" s="125"/>
      <c r="D259" s="125"/>
      <c r="E259" s="126"/>
      <c r="F259" s="149"/>
      <c r="G259" s="149"/>
      <c r="H259" s="149"/>
      <c r="I259" s="149"/>
      <c r="J259" s="149"/>
      <c r="K259" s="149"/>
      <c r="L259" s="149"/>
      <c r="M259" s="149"/>
      <c r="N259" s="149"/>
      <c r="O259" s="149"/>
      <c r="P259" s="149"/>
      <c r="Q259" s="149"/>
      <c r="R259" s="149"/>
      <c r="S259" s="149"/>
      <c r="T259" s="149"/>
      <c r="U259" s="149"/>
      <c r="V259" s="149"/>
    </row>
    <row r="260" spans="1:22" ht="74.25" customHeight="1" outlineLevel="1" thickBot="1">
      <c r="A260" s="94"/>
      <c r="B260" s="226" t="s">
        <v>66</v>
      </c>
      <c r="C260" s="227"/>
      <c r="D260" s="227"/>
      <c r="E260" s="268" t="s">
        <v>115</v>
      </c>
      <c r="F260" s="269"/>
      <c r="G260" s="269"/>
      <c r="H260" s="269"/>
      <c r="I260" s="269"/>
      <c r="J260" s="269"/>
      <c r="K260" s="269"/>
      <c r="L260" s="269"/>
      <c r="M260" s="269"/>
      <c r="N260" s="269"/>
      <c r="O260" s="269"/>
      <c r="P260" s="269"/>
      <c r="Q260" s="269"/>
      <c r="R260" s="269"/>
      <c r="S260" s="269"/>
      <c r="T260" s="269"/>
      <c r="U260" s="269"/>
      <c r="V260" s="270"/>
    </row>
    <row r="261" spans="1:22" ht="46.5" customHeight="1" outlineLevel="1">
      <c r="A261" s="94"/>
      <c r="B261" s="194" t="s">
        <v>81</v>
      </c>
      <c r="C261" s="195"/>
      <c r="D261" s="196"/>
      <c r="E261" s="231" t="s">
        <v>116</v>
      </c>
      <c r="F261" s="232"/>
      <c r="G261" s="232"/>
      <c r="H261" s="232"/>
      <c r="I261" s="232"/>
      <c r="J261" s="232"/>
      <c r="K261" s="232"/>
      <c r="L261" s="232"/>
      <c r="M261" s="232"/>
      <c r="N261" s="232"/>
      <c r="O261" s="232"/>
      <c r="P261" s="232"/>
      <c r="Q261" s="232"/>
      <c r="R261" s="232"/>
      <c r="S261" s="232"/>
      <c r="T261" s="232"/>
      <c r="U261" s="232"/>
      <c r="V261" s="233"/>
    </row>
    <row r="262" spans="1:22" ht="48" customHeight="1" outlineLevel="1">
      <c r="A262" s="94"/>
      <c r="B262" s="208" t="s">
        <v>82</v>
      </c>
      <c r="C262" s="209"/>
      <c r="D262" s="209"/>
      <c r="E262" s="234" t="s">
        <v>117</v>
      </c>
      <c r="F262" s="271"/>
      <c r="G262" s="271"/>
      <c r="H262" s="271"/>
      <c r="I262" s="271"/>
      <c r="J262" s="271"/>
      <c r="K262" s="271"/>
      <c r="L262" s="271"/>
      <c r="M262" s="271"/>
      <c r="N262" s="271"/>
      <c r="O262" s="271"/>
      <c r="P262" s="271"/>
      <c r="Q262" s="271"/>
      <c r="R262" s="271"/>
      <c r="S262" s="271"/>
      <c r="T262" s="271"/>
      <c r="U262" s="271"/>
      <c r="V262" s="272"/>
    </row>
    <row r="263" spans="1:22" ht="43.5" customHeight="1" outlineLevel="1">
      <c r="A263" s="94"/>
      <c r="B263" s="214" t="s">
        <v>67</v>
      </c>
      <c r="C263" s="215"/>
      <c r="D263" s="215"/>
      <c r="E263" s="237" t="s">
        <v>85</v>
      </c>
      <c r="F263" s="238"/>
      <c r="G263" s="238"/>
      <c r="H263" s="238"/>
      <c r="I263" s="238"/>
      <c r="J263" s="238"/>
      <c r="K263" s="238"/>
      <c r="L263" s="238"/>
      <c r="M263" s="238"/>
      <c r="N263" s="238"/>
      <c r="O263" s="238"/>
      <c r="P263" s="238"/>
      <c r="Q263" s="238"/>
      <c r="R263" s="238"/>
      <c r="S263" s="238"/>
      <c r="T263" s="238"/>
      <c r="U263" s="238"/>
      <c r="V263" s="239"/>
    </row>
    <row r="264" spans="1:22" ht="17.25" customHeight="1" outlineLevel="1">
      <c r="A264" s="94"/>
      <c r="B264" s="216"/>
      <c r="C264" s="217"/>
      <c r="D264" s="217"/>
      <c r="E264" s="89" t="s">
        <v>87</v>
      </c>
      <c r="F264" s="197" t="s">
        <v>97</v>
      </c>
      <c r="G264" s="197"/>
      <c r="H264" s="197"/>
      <c r="I264" s="197"/>
      <c r="J264" s="197"/>
      <c r="K264" s="197" t="s">
        <v>98</v>
      </c>
      <c r="L264" s="199"/>
      <c r="M264" s="58"/>
      <c r="N264" s="149"/>
      <c r="O264" s="149"/>
      <c r="P264" s="149"/>
      <c r="Q264" s="149"/>
      <c r="R264" s="149"/>
      <c r="S264" s="149"/>
      <c r="T264" s="149"/>
      <c r="U264" s="149"/>
      <c r="V264" s="59"/>
    </row>
    <row r="265" spans="1:22" ht="17.25" customHeight="1" outlineLevel="1">
      <c r="A265" s="94"/>
      <c r="B265" s="216"/>
      <c r="C265" s="217"/>
      <c r="D265" s="217"/>
      <c r="E265" s="90">
        <v>27</v>
      </c>
      <c r="F265" s="198" t="s">
        <v>90</v>
      </c>
      <c r="G265" s="198"/>
      <c r="H265" s="198"/>
      <c r="I265" s="198"/>
      <c r="J265" s="198"/>
      <c r="K265" s="200" t="s">
        <v>100</v>
      </c>
      <c r="L265" s="201"/>
      <c r="M265" s="58"/>
      <c r="N265" s="149"/>
      <c r="O265" s="149"/>
      <c r="P265" s="149"/>
      <c r="Q265" s="149"/>
      <c r="R265" s="149"/>
      <c r="S265" s="149"/>
      <c r="T265" s="149"/>
      <c r="U265" s="149"/>
      <c r="V265" s="59"/>
    </row>
    <row r="266" spans="1:22" ht="17.25" customHeight="1" outlineLevel="1">
      <c r="A266" s="94"/>
      <c r="B266" s="216"/>
      <c r="C266" s="217"/>
      <c r="D266" s="217"/>
      <c r="E266" s="90">
        <v>33</v>
      </c>
      <c r="F266" s="198" t="s">
        <v>91</v>
      </c>
      <c r="G266" s="198"/>
      <c r="H266" s="198"/>
      <c r="I266" s="198"/>
      <c r="J266" s="198"/>
      <c r="K266" s="200" t="s">
        <v>100</v>
      </c>
      <c r="L266" s="201"/>
      <c r="M266" s="58"/>
      <c r="N266" s="149"/>
      <c r="O266" s="149"/>
      <c r="P266" s="149"/>
      <c r="Q266" s="149"/>
      <c r="R266" s="149"/>
      <c r="S266" s="149"/>
      <c r="T266" s="149"/>
      <c r="U266" s="149"/>
      <c r="V266" s="59"/>
    </row>
    <row r="267" spans="1:22" ht="17.25" customHeight="1" outlineLevel="1">
      <c r="A267" s="94"/>
      <c r="B267" s="216"/>
      <c r="C267" s="217"/>
      <c r="D267" s="217"/>
      <c r="E267" s="90">
        <v>35</v>
      </c>
      <c r="F267" s="198" t="s">
        <v>92</v>
      </c>
      <c r="G267" s="198"/>
      <c r="H267" s="198"/>
      <c r="I267" s="198"/>
      <c r="J267" s="198"/>
      <c r="K267" s="200" t="s">
        <v>100</v>
      </c>
      <c r="L267" s="201"/>
      <c r="M267" s="58"/>
      <c r="N267" s="149"/>
      <c r="O267" s="149"/>
      <c r="P267" s="149"/>
      <c r="Q267" s="149"/>
      <c r="R267" s="149"/>
      <c r="S267" s="149"/>
      <c r="T267" s="149"/>
      <c r="U267" s="149"/>
      <c r="V267" s="59"/>
    </row>
    <row r="268" spans="1:22" ht="17.25" customHeight="1" outlineLevel="1">
      <c r="A268" s="94"/>
      <c r="B268" s="216"/>
      <c r="C268" s="217"/>
      <c r="D268" s="217"/>
      <c r="E268" s="90" t="s">
        <v>88</v>
      </c>
      <c r="F268" s="198" t="s">
        <v>93</v>
      </c>
      <c r="G268" s="198"/>
      <c r="H268" s="198"/>
      <c r="I268" s="198"/>
      <c r="J268" s="198"/>
      <c r="K268" s="200" t="s">
        <v>100</v>
      </c>
      <c r="L268" s="201"/>
      <c r="M268" s="58"/>
      <c r="N268" s="149"/>
      <c r="O268" s="149"/>
      <c r="P268" s="149"/>
      <c r="Q268" s="149"/>
      <c r="R268" s="149"/>
      <c r="S268" s="149"/>
      <c r="T268" s="149"/>
      <c r="U268" s="149"/>
      <c r="V268" s="59"/>
    </row>
    <row r="269" spans="1:22" ht="17.25" customHeight="1" outlineLevel="1">
      <c r="A269" s="94"/>
      <c r="B269" s="216"/>
      <c r="C269" s="217"/>
      <c r="D269" s="217"/>
      <c r="E269" s="90">
        <v>36</v>
      </c>
      <c r="F269" s="198" t="s">
        <v>94</v>
      </c>
      <c r="G269" s="198"/>
      <c r="H269" s="198"/>
      <c r="I269" s="198"/>
      <c r="J269" s="198"/>
      <c r="K269" s="200" t="s">
        <v>100</v>
      </c>
      <c r="L269" s="201"/>
      <c r="M269" s="58"/>
      <c r="O269" s="149"/>
      <c r="P269" s="149"/>
      <c r="Q269" s="149"/>
      <c r="R269" s="149"/>
      <c r="S269" s="149"/>
      <c r="T269" s="149"/>
      <c r="U269" s="149"/>
      <c r="V269" s="59"/>
    </row>
    <row r="270" spans="1:22" ht="17.25" customHeight="1" outlineLevel="1">
      <c r="A270" s="94"/>
      <c r="B270" s="216"/>
      <c r="C270" s="217"/>
      <c r="D270" s="217"/>
      <c r="E270" s="90">
        <v>38</v>
      </c>
      <c r="F270" s="198" t="s">
        <v>95</v>
      </c>
      <c r="G270" s="198"/>
      <c r="H270" s="198"/>
      <c r="I270" s="198"/>
      <c r="J270" s="198"/>
      <c r="K270" s="200" t="s">
        <v>100</v>
      </c>
      <c r="L270" s="201"/>
      <c r="M270" s="58"/>
      <c r="N270" s="149"/>
      <c r="O270" s="149"/>
      <c r="P270" s="149"/>
      <c r="Q270" s="149"/>
      <c r="R270" s="149"/>
      <c r="S270" s="149"/>
      <c r="T270" s="149"/>
      <c r="U270" s="149"/>
      <c r="V270" s="59"/>
    </row>
    <row r="271" spans="1:22" ht="17.25" customHeight="1" outlineLevel="1">
      <c r="A271" s="94"/>
      <c r="B271" s="216"/>
      <c r="C271" s="217"/>
      <c r="D271" s="217"/>
      <c r="E271" s="90" t="s">
        <v>89</v>
      </c>
      <c r="F271" s="198" t="s">
        <v>96</v>
      </c>
      <c r="G271" s="198"/>
      <c r="H271" s="198"/>
      <c r="I271" s="198"/>
      <c r="J271" s="198"/>
      <c r="K271" s="200" t="s">
        <v>100</v>
      </c>
      <c r="L271" s="201"/>
      <c r="O271" s="149"/>
      <c r="P271" s="149"/>
      <c r="Q271" s="149"/>
      <c r="R271" s="149"/>
      <c r="S271" s="149"/>
      <c r="T271" s="149"/>
      <c r="U271" s="149"/>
      <c r="V271" s="59"/>
    </row>
    <row r="272" spans="1:22" ht="17.25" customHeight="1" outlineLevel="1">
      <c r="A272" s="94"/>
      <c r="B272" s="218"/>
      <c r="C272" s="219"/>
      <c r="D272" s="219"/>
      <c r="E272" s="91">
        <v>62</v>
      </c>
      <c r="F272" s="213" t="s">
        <v>99</v>
      </c>
      <c r="G272" s="213"/>
      <c r="H272" s="213"/>
      <c r="I272" s="213"/>
      <c r="J272" s="213"/>
      <c r="K272" s="284" t="s">
        <v>113</v>
      </c>
      <c r="L272" s="285"/>
      <c r="M272" s="60"/>
      <c r="N272" s="150"/>
      <c r="O272" s="150"/>
      <c r="P272" s="150"/>
      <c r="Q272" s="150"/>
      <c r="R272" s="150"/>
      <c r="S272" s="150"/>
      <c r="T272" s="150"/>
      <c r="U272" s="150"/>
      <c r="V272" s="62"/>
    </row>
    <row r="273" spans="1:22" ht="31.5" customHeight="1" outlineLevel="1">
      <c r="A273" s="94"/>
      <c r="B273" s="208" t="s">
        <v>68</v>
      </c>
      <c r="C273" s="209"/>
      <c r="D273" s="209"/>
      <c r="E273" s="234" t="str">
        <f>VLOOKUP($E$5,[1]Sheet1!$B$2:$BY$60,59,FALSE)</f>
        <v>Zmniejszenie ilości odpadów generowanych przez statki deponowanych w obszarach  morskich, poprawa jakości wód morskich.</v>
      </c>
      <c r="F273" s="235"/>
      <c r="G273" s="235"/>
      <c r="H273" s="235"/>
      <c r="I273" s="235"/>
      <c r="J273" s="235"/>
      <c r="K273" s="283"/>
      <c r="L273" s="283"/>
      <c r="M273" s="235"/>
      <c r="N273" s="235"/>
      <c r="O273" s="235"/>
      <c r="P273" s="235"/>
      <c r="Q273" s="235"/>
      <c r="R273" s="235"/>
      <c r="S273" s="235"/>
      <c r="T273" s="235"/>
      <c r="U273" s="235"/>
      <c r="V273" s="236"/>
    </row>
    <row r="274" spans="1:22" ht="59.25" customHeight="1" outlineLevel="1" thickBot="1">
      <c r="A274" s="94"/>
      <c r="B274" s="202" t="s">
        <v>69</v>
      </c>
      <c r="C274" s="203"/>
      <c r="D274" s="203"/>
      <c r="E274" s="189" t="str">
        <f>VLOOKUP($E$5,[1]Sheet1!$B$2:$BY$60,70,FALSE)</f>
        <v>Ryby</v>
      </c>
      <c r="F274" s="190"/>
      <c r="G274" s="190"/>
      <c r="H274" s="190"/>
      <c r="I274" s="190"/>
      <c r="J274" s="190"/>
      <c r="K274" s="190"/>
      <c r="L274" s="190"/>
      <c r="M274" s="190"/>
      <c r="N274" s="190"/>
      <c r="O274" s="190"/>
      <c r="P274" s="190"/>
      <c r="Q274" s="190"/>
      <c r="R274" s="190"/>
      <c r="S274" s="190"/>
      <c r="T274" s="190"/>
      <c r="U274" s="190"/>
      <c r="V274" s="191"/>
    </row>
    <row r="275" spans="1:22" ht="14.25" customHeight="1">
      <c r="A275" s="94"/>
      <c r="B275" s="124"/>
      <c r="C275" s="125"/>
      <c r="D275" s="125"/>
      <c r="E275" s="126"/>
      <c r="F275" s="149"/>
      <c r="G275" s="149"/>
      <c r="H275" s="149"/>
      <c r="I275" s="149"/>
      <c r="J275" s="149"/>
      <c r="K275" s="149"/>
      <c r="L275" s="149"/>
      <c r="M275" s="149"/>
      <c r="N275" s="149"/>
      <c r="O275" s="149"/>
      <c r="P275" s="149"/>
      <c r="Q275" s="149"/>
      <c r="R275" s="149"/>
      <c r="S275" s="149"/>
      <c r="T275" s="149"/>
      <c r="U275" s="149"/>
      <c r="V275" s="149"/>
    </row>
    <row r="276" spans="1:22" ht="74.25" hidden="1" customHeight="1" outlineLevel="1" thickBot="1">
      <c r="A276" s="94"/>
      <c r="B276" s="226" t="s">
        <v>66</v>
      </c>
      <c r="C276" s="227"/>
      <c r="D276" s="227"/>
      <c r="E276" s="268" t="s">
        <v>119</v>
      </c>
      <c r="F276" s="269"/>
      <c r="G276" s="269"/>
      <c r="H276" s="269"/>
      <c r="I276" s="269"/>
      <c r="J276" s="269"/>
      <c r="K276" s="269"/>
      <c r="L276" s="269"/>
      <c r="M276" s="269"/>
      <c r="N276" s="269"/>
      <c r="O276" s="269"/>
      <c r="P276" s="269"/>
      <c r="Q276" s="269"/>
      <c r="R276" s="269"/>
      <c r="S276" s="269"/>
      <c r="T276" s="269"/>
      <c r="U276" s="269"/>
      <c r="V276" s="270"/>
    </row>
    <row r="277" spans="1:22" ht="46.5" hidden="1" customHeight="1" outlineLevel="1">
      <c r="A277" s="94"/>
      <c r="B277" s="194" t="s">
        <v>81</v>
      </c>
      <c r="C277" s="195"/>
      <c r="D277" s="196"/>
      <c r="E277" s="231" t="s">
        <v>120</v>
      </c>
      <c r="F277" s="232"/>
      <c r="G277" s="232"/>
      <c r="H277" s="232"/>
      <c r="I277" s="232"/>
      <c r="J277" s="232"/>
      <c r="K277" s="232"/>
      <c r="L277" s="232"/>
      <c r="M277" s="232"/>
      <c r="N277" s="232"/>
      <c r="O277" s="232"/>
      <c r="P277" s="232"/>
      <c r="Q277" s="232"/>
      <c r="R277" s="232"/>
      <c r="S277" s="232"/>
      <c r="T277" s="232"/>
      <c r="U277" s="232"/>
      <c r="V277" s="233"/>
    </row>
    <row r="278" spans="1:22" ht="105.75" hidden="1" customHeight="1" outlineLevel="1">
      <c r="A278" s="94"/>
      <c r="B278" s="208" t="s">
        <v>82</v>
      </c>
      <c r="C278" s="209"/>
      <c r="D278" s="209"/>
      <c r="E278" s="234" t="s">
        <v>121</v>
      </c>
      <c r="F278" s="271"/>
      <c r="G278" s="271"/>
      <c r="H278" s="271"/>
      <c r="I278" s="271"/>
      <c r="J278" s="271"/>
      <c r="K278" s="271"/>
      <c r="L278" s="271"/>
      <c r="M278" s="271"/>
      <c r="N278" s="271"/>
      <c r="O278" s="271"/>
      <c r="P278" s="271"/>
      <c r="Q278" s="271"/>
      <c r="R278" s="271"/>
      <c r="S278" s="271"/>
      <c r="T278" s="271"/>
      <c r="U278" s="271"/>
      <c r="V278" s="272"/>
    </row>
    <row r="279" spans="1:22" ht="43.5" hidden="1" customHeight="1" outlineLevel="1">
      <c r="A279" s="94"/>
      <c r="B279" s="214" t="s">
        <v>67</v>
      </c>
      <c r="C279" s="215"/>
      <c r="D279" s="215"/>
      <c r="E279" s="237" t="s">
        <v>85</v>
      </c>
      <c r="F279" s="238"/>
      <c r="G279" s="238"/>
      <c r="H279" s="238"/>
      <c r="I279" s="238"/>
      <c r="J279" s="238"/>
      <c r="K279" s="238"/>
      <c r="L279" s="238"/>
      <c r="M279" s="238"/>
      <c r="N279" s="238"/>
      <c r="O279" s="238"/>
      <c r="P279" s="238"/>
      <c r="Q279" s="238"/>
      <c r="R279" s="238"/>
      <c r="S279" s="238"/>
      <c r="T279" s="238"/>
      <c r="U279" s="238"/>
      <c r="V279" s="239"/>
    </row>
    <row r="280" spans="1:22" ht="17.25" hidden="1" customHeight="1" outlineLevel="1">
      <c r="A280" s="94"/>
      <c r="B280" s="216"/>
      <c r="C280" s="217"/>
      <c r="D280" s="217"/>
      <c r="E280" s="89" t="s">
        <v>87</v>
      </c>
      <c r="F280" s="197" t="s">
        <v>97</v>
      </c>
      <c r="G280" s="197"/>
      <c r="H280" s="197"/>
      <c r="I280" s="197"/>
      <c r="J280" s="197"/>
      <c r="K280" s="197" t="s">
        <v>98</v>
      </c>
      <c r="L280" s="199"/>
      <c r="M280" s="58"/>
      <c r="N280" s="149"/>
      <c r="O280" s="149"/>
      <c r="P280" s="149"/>
      <c r="Q280" s="149"/>
      <c r="R280" s="149"/>
      <c r="S280" s="149"/>
      <c r="T280" s="149"/>
      <c r="U280" s="149"/>
      <c r="V280" s="59"/>
    </row>
    <row r="281" spans="1:22" ht="17.25" hidden="1" customHeight="1" outlineLevel="1">
      <c r="A281" s="94"/>
      <c r="B281" s="216"/>
      <c r="C281" s="217"/>
      <c r="D281" s="217"/>
      <c r="E281" s="90">
        <v>27</v>
      </c>
      <c r="F281" s="198" t="s">
        <v>90</v>
      </c>
      <c r="G281" s="198"/>
      <c r="H281" s="198"/>
      <c r="I281" s="198"/>
      <c r="J281" s="198"/>
      <c r="K281" s="200" t="s">
        <v>100</v>
      </c>
      <c r="L281" s="201"/>
      <c r="M281" s="58"/>
      <c r="N281" s="149"/>
      <c r="O281" s="149"/>
      <c r="P281" s="149"/>
      <c r="Q281" s="149"/>
      <c r="R281" s="149"/>
      <c r="S281" s="149"/>
      <c r="T281" s="149"/>
      <c r="U281" s="149"/>
      <c r="V281" s="59"/>
    </row>
    <row r="282" spans="1:22" ht="17.25" hidden="1" customHeight="1" outlineLevel="1">
      <c r="A282" s="94"/>
      <c r="B282" s="216"/>
      <c r="C282" s="217"/>
      <c r="D282" s="217"/>
      <c r="E282" s="90">
        <v>33</v>
      </c>
      <c r="F282" s="198" t="s">
        <v>91</v>
      </c>
      <c r="G282" s="198"/>
      <c r="H282" s="198"/>
      <c r="I282" s="198"/>
      <c r="J282" s="198"/>
      <c r="K282" s="200" t="s">
        <v>100</v>
      </c>
      <c r="L282" s="201"/>
      <c r="M282" s="58"/>
      <c r="N282" s="149"/>
      <c r="O282" s="149"/>
      <c r="P282" s="149"/>
      <c r="Q282" s="149"/>
      <c r="R282" s="149"/>
      <c r="S282" s="149"/>
      <c r="T282" s="149"/>
      <c r="U282" s="149"/>
      <c r="V282" s="59"/>
    </row>
    <row r="283" spans="1:22" ht="17.25" hidden="1" customHeight="1" outlineLevel="1">
      <c r="A283" s="94"/>
      <c r="B283" s="216"/>
      <c r="C283" s="217"/>
      <c r="D283" s="217"/>
      <c r="E283" s="90">
        <v>35</v>
      </c>
      <c r="F283" s="198" t="s">
        <v>92</v>
      </c>
      <c r="G283" s="198"/>
      <c r="H283" s="198"/>
      <c r="I283" s="198"/>
      <c r="J283" s="198"/>
      <c r="K283" s="200" t="s">
        <v>100</v>
      </c>
      <c r="L283" s="201"/>
      <c r="M283" s="58"/>
      <c r="N283" s="149"/>
      <c r="O283" s="149"/>
      <c r="P283" s="149"/>
      <c r="Q283" s="149"/>
      <c r="R283" s="149"/>
      <c r="S283" s="149"/>
      <c r="T283" s="149"/>
      <c r="U283" s="149"/>
      <c r="V283" s="59"/>
    </row>
    <row r="284" spans="1:22" ht="17.25" hidden="1" customHeight="1" outlineLevel="1">
      <c r="A284" s="94"/>
      <c r="B284" s="216"/>
      <c r="C284" s="217"/>
      <c r="D284" s="217"/>
      <c r="E284" s="90" t="s">
        <v>88</v>
      </c>
      <c r="F284" s="198" t="s">
        <v>93</v>
      </c>
      <c r="G284" s="198"/>
      <c r="H284" s="198"/>
      <c r="I284" s="198"/>
      <c r="J284" s="198"/>
      <c r="K284" s="200" t="s">
        <v>100</v>
      </c>
      <c r="L284" s="201"/>
      <c r="M284" s="58"/>
      <c r="N284" s="149"/>
      <c r="O284" s="149"/>
      <c r="P284" s="149"/>
      <c r="Q284" s="149"/>
      <c r="R284" s="149"/>
      <c r="S284" s="149"/>
      <c r="T284" s="149"/>
      <c r="U284" s="149"/>
      <c r="V284" s="59"/>
    </row>
    <row r="285" spans="1:22" ht="17.25" hidden="1" customHeight="1" outlineLevel="1">
      <c r="A285" s="94"/>
      <c r="B285" s="216"/>
      <c r="C285" s="217"/>
      <c r="D285" s="217"/>
      <c r="E285" s="90">
        <v>36</v>
      </c>
      <c r="F285" s="198" t="s">
        <v>94</v>
      </c>
      <c r="G285" s="198"/>
      <c r="H285" s="198"/>
      <c r="I285" s="198"/>
      <c r="J285" s="198"/>
      <c r="K285" s="284" t="s">
        <v>113</v>
      </c>
      <c r="L285" s="285"/>
      <c r="M285" s="58"/>
      <c r="N285" s="149"/>
      <c r="O285" s="149"/>
      <c r="P285" s="149"/>
      <c r="Q285" s="149"/>
      <c r="R285" s="149"/>
      <c r="S285" s="149"/>
      <c r="T285" s="149"/>
      <c r="U285" s="149"/>
      <c r="V285" s="59"/>
    </row>
    <row r="286" spans="1:22" ht="17.25" hidden="1" customHeight="1" outlineLevel="1">
      <c r="A286" s="94"/>
      <c r="B286" s="216"/>
      <c r="C286" s="217"/>
      <c r="D286" s="217"/>
      <c r="E286" s="90">
        <v>38</v>
      </c>
      <c r="F286" s="198" t="s">
        <v>95</v>
      </c>
      <c r="G286" s="198"/>
      <c r="H286" s="198"/>
      <c r="I286" s="198"/>
      <c r="J286" s="198"/>
      <c r="K286" s="200" t="s">
        <v>100</v>
      </c>
      <c r="L286" s="201"/>
      <c r="M286" s="58"/>
      <c r="N286" s="149"/>
      <c r="O286" s="149"/>
      <c r="P286" s="149"/>
      <c r="Q286" s="149"/>
      <c r="R286" s="149"/>
      <c r="S286" s="149"/>
      <c r="T286" s="149"/>
      <c r="U286" s="149"/>
      <c r="V286" s="59"/>
    </row>
    <row r="287" spans="1:22" ht="17.25" hidden="1" customHeight="1" outlineLevel="1">
      <c r="A287" s="94"/>
      <c r="B287" s="216"/>
      <c r="C287" s="217"/>
      <c r="D287" s="217"/>
      <c r="E287" s="90" t="s">
        <v>89</v>
      </c>
      <c r="F287" s="198" t="s">
        <v>96</v>
      </c>
      <c r="G287" s="198"/>
      <c r="H287" s="198"/>
      <c r="I287" s="198"/>
      <c r="J287" s="198"/>
      <c r="K287" s="200" t="s">
        <v>100</v>
      </c>
      <c r="L287" s="201"/>
      <c r="M287" s="58"/>
      <c r="N287" s="149"/>
      <c r="O287" s="149"/>
      <c r="P287" s="149"/>
      <c r="Q287" s="149"/>
      <c r="R287" s="149"/>
      <c r="S287" s="149"/>
      <c r="T287" s="149"/>
      <c r="U287" s="149"/>
      <c r="V287" s="59"/>
    </row>
    <row r="288" spans="1:22" ht="17.25" hidden="1" customHeight="1" outlineLevel="1">
      <c r="A288" s="94"/>
      <c r="B288" s="218"/>
      <c r="C288" s="219"/>
      <c r="D288" s="219"/>
      <c r="E288" s="91">
        <v>62</v>
      </c>
      <c r="F288" s="213" t="s">
        <v>99</v>
      </c>
      <c r="G288" s="213"/>
      <c r="H288" s="213"/>
      <c r="I288" s="213"/>
      <c r="J288" s="213"/>
      <c r="K288" s="286" t="s">
        <v>100</v>
      </c>
      <c r="L288" s="287"/>
      <c r="M288" s="60"/>
      <c r="N288" s="150"/>
      <c r="O288" s="150"/>
      <c r="P288" s="150"/>
      <c r="Q288" s="150"/>
      <c r="R288" s="150"/>
      <c r="S288" s="150"/>
      <c r="T288" s="150"/>
      <c r="U288" s="150"/>
      <c r="V288" s="62"/>
    </row>
    <row r="289" spans="1:22" ht="31.5" hidden="1" customHeight="1" outlineLevel="1">
      <c r="A289" s="94"/>
      <c r="B289" s="208" t="s">
        <v>68</v>
      </c>
      <c r="C289" s="209"/>
      <c r="D289" s="209"/>
      <c r="E289" s="234" t="s">
        <v>101</v>
      </c>
      <c r="F289" s="235"/>
      <c r="G289" s="235"/>
      <c r="H289" s="235"/>
      <c r="I289" s="235"/>
      <c r="J289" s="235"/>
      <c r="K289" s="283"/>
      <c r="L289" s="283"/>
      <c r="M289" s="235"/>
      <c r="N289" s="235"/>
      <c r="O289" s="235"/>
      <c r="P289" s="235"/>
      <c r="Q289" s="235"/>
      <c r="R289" s="235"/>
      <c r="S289" s="235"/>
      <c r="T289" s="235"/>
      <c r="U289" s="235"/>
      <c r="V289" s="236"/>
    </row>
    <row r="290" spans="1:22" ht="59.25" hidden="1" customHeight="1" outlineLevel="1" thickBot="1">
      <c r="A290" s="94"/>
      <c r="B290" s="202" t="s">
        <v>69</v>
      </c>
      <c r="C290" s="203"/>
      <c r="D290" s="203"/>
      <c r="E290" s="189" t="s">
        <v>86</v>
      </c>
      <c r="F290" s="190"/>
      <c r="G290" s="190"/>
      <c r="H290" s="190"/>
      <c r="I290" s="190"/>
      <c r="J290" s="190"/>
      <c r="K290" s="190"/>
      <c r="L290" s="190"/>
      <c r="M290" s="190"/>
      <c r="N290" s="190"/>
      <c r="O290" s="190"/>
      <c r="P290" s="190"/>
      <c r="Q290" s="190"/>
      <c r="R290" s="190"/>
      <c r="S290" s="190"/>
      <c r="T290" s="190"/>
      <c r="U290" s="190"/>
      <c r="V290" s="191"/>
    </row>
    <row r="291" spans="1:22" ht="14.25" hidden="1" customHeight="1">
      <c r="A291" s="94"/>
      <c r="B291" s="124"/>
      <c r="C291" s="125"/>
      <c r="D291" s="125"/>
      <c r="E291" s="126"/>
      <c r="F291" s="149"/>
      <c r="G291" s="149"/>
      <c r="H291" s="149"/>
      <c r="I291" s="149"/>
      <c r="J291" s="149"/>
      <c r="K291" s="149"/>
      <c r="L291" s="149"/>
      <c r="M291" s="149"/>
      <c r="N291" s="149"/>
      <c r="O291" s="149"/>
      <c r="P291" s="149"/>
      <c r="Q291" s="149"/>
      <c r="R291" s="149"/>
      <c r="S291" s="149"/>
      <c r="T291" s="149"/>
      <c r="U291" s="149"/>
      <c r="V291" s="149"/>
    </row>
    <row r="292" spans="1:22" ht="74.25" hidden="1" customHeight="1" outlineLevel="1" thickBot="1">
      <c r="A292" s="94"/>
      <c r="B292" s="226" t="s">
        <v>66</v>
      </c>
      <c r="C292" s="227"/>
      <c r="D292" s="227"/>
      <c r="E292" s="268" t="s">
        <v>122</v>
      </c>
      <c r="F292" s="269"/>
      <c r="G292" s="269"/>
      <c r="H292" s="269"/>
      <c r="I292" s="269"/>
      <c r="J292" s="269"/>
      <c r="K292" s="269"/>
      <c r="L292" s="269"/>
      <c r="M292" s="269"/>
      <c r="N292" s="269"/>
      <c r="O292" s="269"/>
      <c r="P292" s="269"/>
      <c r="Q292" s="269"/>
      <c r="R292" s="269"/>
      <c r="S292" s="269"/>
      <c r="T292" s="269"/>
      <c r="U292" s="269"/>
      <c r="V292" s="270"/>
    </row>
    <row r="293" spans="1:22" ht="46.5" hidden="1" customHeight="1" outlineLevel="1">
      <c r="A293" s="94"/>
      <c r="B293" s="194" t="s">
        <v>81</v>
      </c>
      <c r="C293" s="195"/>
      <c r="D293" s="196"/>
      <c r="E293" s="231" t="s">
        <v>123</v>
      </c>
      <c r="F293" s="232"/>
      <c r="G293" s="232"/>
      <c r="H293" s="232"/>
      <c r="I293" s="232"/>
      <c r="J293" s="232"/>
      <c r="K293" s="232"/>
      <c r="L293" s="232"/>
      <c r="M293" s="232"/>
      <c r="N293" s="232"/>
      <c r="O293" s="232"/>
      <c r="P293" s="232"/>
      <c r="Q293" s="232"/>
      <c r="R293" s="232"/>
      <c r="S293" s="232"/>
      <c r="T293" s="232"/>
      <c r="U293" s="232"/>
      <c r="V293" s="233"/>
    </row>
    <row r="294" spans="1:22" ht="105.75" hidden="1" customHeight="1" outlineLevel="1">
      <c r="A294" s="94"/>
      <c r="B294" s="208" t="s">
        <v>82</v>
      </c>
      <c r="C294" s="209"/>
      <c r="D294" s="209"/>
      <c r="E294" s="234" t="s">
        <v>124</v>
      </c>
      <c r="F294" s="271"/>
      <c r="G294" s="271"/>
      <c r="H294" s="271"/>
      <c r="I294" s="271"/>
      <c r="J294" s="271"/>
      <c r="K294" s="271"/>
      <c r="L294" s="271"/>
      <c r="M294" s="271"/>
      <c r="N294" s="271"/>
      <c r="O294" s="271"/>
      <c r="P294" s="271"/>
      <c r="Q294" s="271"/>
      <c r="R294" s="271"/>
      <c r="S294" s="271"/>
      <c r="T294" s="271"/>
      <c r="U294" s="271"/>
      <c r="V294" s="272"/>
    </row>
    <row r="295" spans="1:22" ht="43.5" hidden="1" customHeight="1" outlineLevel="1">
      <c r="A295" s="94"/>
      <c r="B295" s="214" t="s">
        <v>67</v>
      </c>
      <c r="C295" s="215"/>
      <c r="D295" s="215"/>
      <c r="E295" s="237" t="s">
        <v>85</v>
      </c>
      <c r="F295" s="238"/>
      <c r="G295" s="238"/>
      <c r="H295" s="238"/>
      <c r="I295" s="238"/>
      <c r="J295" s="238"/>
      <c r="K295" s="238"/>
      <c r="L295" s="238"/>
      <c r="M295" s="238"/>
      <c r="N295" s="238"/>
      <c r="O295" s="238"/>
      <c r="P295" s="238"/>
      <c r="Q295" s="238"/>
      <c r="R295" s="238"/>
      <c r="S295" s="238"/>
      <c r="T295" s="238"/>
      <c r="U295" s="238"/>
      <c r="V295" s="239"/>
    </row>
    <row r="296" spans="1:22" ht="17.25" hidden="1" customHeight="1" outlineLevel="1">
      <c r="A296" s="94"/>
      <c r="B296" s="216"/>
      <c r="C296" s="217"/>
      <c r="D296" s="217"/>
      <c r="E296" s="89" t="s">
        <v>87</v>
      </c>
      <c r="F296" s="197" t="s">
        <v>97</v>
      </c>
      <c r="G296" s="197"/>
      <c r="H296" s="197"/>
      <c r="I296" s="197"/>
      <c r="J296" s="197"/>
      <c r="K296" s="197" t="s">
        <v>98</v>
      </c>
      <c r="L296" s="199"/>
      <c r="M296" s="58"/>
      <c r="N296" s="149"/>
      <c r="O296" s="149"/>
      <c r="P296" s="149"/>
      <c r="Q296" s="149"/>
      <c r="R296" s="149"/>
      <c r="S296" s="149"/>
      <c r="T296" s="149"/>
      <c r="U296" s="149"/>
      <c r="V296" s="59"/>
    </row>
    <row r="297" spans="1:22" ht="17.25" hidden="1" customHeight="1" outlineLevel="1">
      <c r="A297" s="94"/>
      <c r="B297" s="216"/>
      <c r="C297" s="217"/>
      <c r="D297" s="217"/>
      <c r="E297" s="90">
        <v>27</v>
      </c>
      <c r="F297" s="198" t="s">
        <v>90</v>
      </c>
      <c r="G297" s="198"/>
      <c r="H297" s="198"/>
      <c r="I297" s="198"/>
      <c r="J297" s="198"/>
      <c r="K297" s="284" t="s">
        <v>113</v>
      </c>
      <c r="L297" s="285"/>
      <c r="M297" s="58"/>
      <c r="N297" s="149"/>
      <c r="O297" s="149"/>
      <c r="P297" s="149"/>
      <c r="Q297" s="149"/>
      <c r="R297" s="149"/>
      <c r="S297" s="149"/>
      <c r="T297" s="149"/>
      <c r="U297" s="149"/>
      <c r="V297" s="59"/>
    </row>
    <row r="298" spans="1:22" ht="17.25" hidden="1" customHeight="1" outlineLevel="1">
      <c r="A298" s="94"/>
      <c r="B298" s="216"/>
      <c r="C298" s="217"/>
      <c r="D298" s="217"/>
      <c r="E298" s="90">
        <v>33</v>
      </c>
      <c r="F298" s="198" t="s">
        <v>91</v>
      </c>
      <c r="G298" s="198"/>
      <c r="H298" s="198"/>
      <c r="I298" s="198"/>
      <c r="J298" s="198"/>
      <c r="K298" s="284" t="s">
        <v>113</v>
      </c>
      <c r="L298" s="285"/>
      <c r="M298" s="58"/>
      <c r="N298" s="149"/>
      <c r="O298" s="149"/>
      <c r="P298" s="149"/>
      <c r="Q298" s="149"/>
      <c r="R298" s="149"/>
      <c r="S298" s="149"/>
      <c r="T298" s="149"/>
      <c r="U298" s="149"/>
      <c r="V298" s="59"/>
    </row>
    <row r="299" spans="1:22" ht="17.25" hidden="1" customHeight="1" outlineLevel="1">
      <c r="A299" s="94"/>
      <c r="B299" s="216"/>
      <c r="C299" s="217"/>
      <c r="D299" s="217"/>
      <c r="E299" s="90">
        <v>35</v>
      </c>
      <c r="F299" s="198" t="s">
        <v>92</v>
      </c>
      <c r="G299" s="198"/>
      <c r="H299" s="198"/>
      <c r="I299" s="198"/>
      <c r="J299" s="198"/>
      <c r="K299" s="284" t="s">
        <v>113</v>
      </c>
      <c r="L299" s="285"/>
      <c r="M299" s="58"/>
      <c r="N299" s="149"/>
      <c r="O299" s="149"/>
      <c r="P299" s="149"/>
      <c r="Q299" s="149"/>
      <c r="R299" s="149"/>
      <c r="S299" s="149"/>
      <c r="T299" s="149"/>
      <c r="U299" s="149"/>
      <c r="V299" s="59"/>
    </row>
    <row r="300" spans="1:22" ht="17.25" hidden="1" customHeight="1" outlineLevel="1">
      <c r="A300" s="94"/>
      <c r="B300" s="216"/>
      <c r="C300" s="217"/>
      <c r="D300" s="217"/>
      <c r="E300" s="90" t="s">
        <v>88</v>
      </c>
      <c r="F300" s="198" t="s">
        <v>93</v>
      </c>
      <c r="G300" s="198"/>
      <c r="H300" s="198"/>
      <c r="I300" s="198"/>
      <c r="J300" s="198"/>
      <c r="K300" s="284" t="s">
        <v>113</v>
      </c>
      <c r="L300" s="285"/>
      <c r="M300" s="58"/>
      <c r="N300" s="149"/>
      <c r="O300" s="149"/>
      <c r="P300" s="149"/>
      <c r="Q300" s="149"/>
      <c r="R300" s="149"/>
      <c r="S300" s="149"/>
      <c r="T300" s="149"/>
      <c r="U300" s="149"/>
      <c r="V300" s="59"/>
    </row>
    <row r="301" spans="1:22" ht="17.25" hidden="1" customHeight="1" outlineLevel="1">
      <c r="A301" s="94"/>
      <c r="B301" s="216"/>
      <c r="C301" s="217"/>
      <c r="D301" s="217"/>
      <c r="E301" s="90">
        <v>36</v>
      </c>
      <c r="F301" s="198" t="s">
        <v>94</v>
      </c>
      <c r="G301" s="198"/>
      <c r="H301" s="198"/>
      <c r="I301" s="198"/>
      <c r="J301" s="198"/>
      <c r="K301" s="284" t="s">
        <v>113</v>
      </c>
      <c r="L301" s="285"/>
      <c r="M301" s="58"/>
      <c r="N301" s="149"/>
      <c r="O301" s="149"/>
      <c r="P301" s="149"/>
      <c r="Q301" s="149"/>
      <c r="R301" s="149"/>
      <c r="S301" s="149"/>
      <c r="T301" s="149"/>
      <c r="U301" s="149"/>
      <c r="V301" s="59"/>
    </row>
    <row r="302" spans="1:22" ht="17.25" hidden="1" customHeight="1" outlineLevel="1">
      <c r="A302" s="94"/>
      <c r="B302" s="216"/>
      <c r="C302" s="217"/>
      <c r="D302" s="217"/>
      <c r="E302" s="90">
        <v>38</v>
      </c>
      <c r="F302" s="198" t="s">
        <v>95</v>
      </c>
      <c r="G302" s="198"/>
      <c r="H302" s="198"/>
      <c r="I302" s="198"/>
      <c r="J302" s="198"/>
      <c r="K302" s="200" t="s">
        <v>100</v>
      </c>
      <c r="L302" s="201"/>
      <c r="M302" s="58"/>
      <c r="N302" s="149"/>
      <c r="O302" s="149"/>
      <c r="P302" s="149"/>
      <c r="Q302" s="149"/>
      <c r="R302" s="149"/>
      <c r="S302" s="149"/>
      <c r="T302" s="149"/>
      <c r="U302" s="149"/>
      <c r="V302" s="59"/>
    </row>
    <row r="303" spans="1:22" ht="17.25" hidden="1" customHeight="1" outlineLevel="1">
      <c r="A303" s="94"/>
      <c r="B303" s="216"/>
      <c r="C303" s="217"/>
      <c r="D303" s="217"/>
      <c r="E303" s="90" t="s">
        <v>89</v>
      </c>
      <c r="F303" s="198" t="s">
        <v>96</v>
      </c>
      <c r="G303" s="198"/>
      <c r="H303" s="198"/>
      <c r="I303" s="198"/>
      <c r="J303" s="198"/>
      <c r="K303" s="284" t="s">
        <v>113</v>
      </c>
      <c r="L303" s="285"/>
      <c r="M303" s="58"/>
      <c r="N303" s="149"/>
      <c r="O303" s="149"/>
      <c r="P303" s="149"/>
      <c r="Q303" s="149"/>
      <c r="R303" s="149"/>
      <c r="S303" s="149"/>
      <c r="T303" s="149"/>
      <c r="U303" s="149"/>
      <c r="V303" s="59"/>
    </row>
    <row r="304" spans="1:22" ht="17.25" hidden="1" customHeight="1" outlineLevel="1">
      <c r="A304" s="94"/>
      <c r="B304" s="218"/>
      <c r="C304" s="219"/>
      <c r="D304" s="219"/>
      <c r="E304" s="91">
        <v>62</v>
      </c>
      <c r="F304" s="213" t="s">
        <v>99</v>
      </c>
      <c r="G304" s="213"/>
      <c r="H304" s="213"/>
      <c r="I304" s="213"/>
      <c r="J304" s="213"/>
      <c r="K304" s="284" t="s">
        <v>113</v>
      </c>
      <c r="L304" s="285"/>
      <c r="M304" s="60"/>
      <c r="N304" s="150"/>
      <c r="O304" s="150"/>
      <c r="P304" s="150"/>
      <c r="Q304" s="150"/>
      <c r="R304" s="150"/>
      <c r="S304" s="150"/>
      <c r="T304" s="150"/>
      <c r="U304" s="150"/>
      <c r="V304" s="62"/>
    </row>
    <row r="305" spans="1:22" ht="31.5" hidden="1" customHeight="1" outlineLevel="1">
      <c r="A305" s="94"/>
      <c r="B305" s="208" t="s">
        <v>68</v>
      </c>
      <c r="C305" s="209"/>
      <c r="D305" s="209"/>
      <c r="E305" s="234" t="s">
        <v>101</v>
      </c>
      <c r="F305" s="235"/>
      <c r="G305" s="235"/>
      <c r="H305" s="235"/>
      <c r="I305" s="235"/>
      <c r="J305" s="235"/>
      <c r="K305" s="235"/>
      <c r="L305" s="235"/>
      <c r="M305" s="235"/>
      <c r="N305" s="235"/>
      <c r="O305" s="235"/>
      <c r="P305" s="235"/>
      <c r="Q305" s="235"/>
      <c r="R305" s="235"/>
      <c r="S305" s="235"/>
      <c r="T305" s="235"/>
      <c r="U305" s="235"/>
      <c r="V305" s="236"/>
    </row>
    <row r="306" spans="1:22" ht="59.25" hidden="1" customHeight="1" outlineLevel="1" thickBot="1">
      <c r="A306" s="94"/>
      <c r="B306" s="202" t="s">
        <v>69</v>
      </c>
      <c r="C306" s="203"/>
      <c r="D306" s="203"/>
      <c r="E306" s="189" t="s">
        <v>86</v>
      </c>
      <c r="F306" s="190"/>
      <c r="G306" s="190"/>
      <c r="H306" s="190"/>
      <c r="I306" s="190"/>
      <c r="J306" s="190"/>
      <c r="K306" s="190"/>
      <c r="L306" s="190"/>
      <c r="M306" s="190"/>
      <c r="N306" s="190"/>
      <c r="O306" s="190"/>
      <c r="P306" s="190"/>
      <c r="Q306" s="190"/>
      <c r="R306" s="190"/>
      <c r="S306" s="190"/>
      <c r="T306" s="190"/>
      <c r="U306" s="190"/>
      <c r="V306" s="191"/>
    </row>
    <row r="307" spans="1:22" ht="14.25" hidden="1" customHeight="1">
      <c r="A307" s="94"/>
      <c r="B307" s="124"/>
      <c r="C307" s="125"/>
      <c r="D307" s="125"/>
      <c r="E307" s="126"/>
      <c r="F307" s="149"/>
      <c r="G307" s="149"/>
      <c r="H307" s="149"/>
      <c r="I307" s="149"/>
      <c r="J307" s="149"/>
      <c r="K307" s="149"/>
      <c r="L307" s="149"/>
      <c r="M307" s="149"/>
      <c r="N307" s="149"/>
      <c r="O307" s="149"/>
      <c r="P307" s="149"/>
      <c r="Q307" s="149"/>
      <c r="R307" s="149"/>
      <c r="S307" s="149"/>
      <c r="T307" s="149"/>
      <c r="U307" s="149"/>
      <c r="V307" s="149"/>
    </row>
    <row r="308" spans="1:22" ht="74.25" customHeight="1" outlineLevel="1" thickBot="1">
      <c r="A308" s="94"/>
      <c r="B308" s="226" t="s">
        <v>66</v>
      </c>
      <c r="C308" s="227"/>
      <c r="D308" s="227"/>
      <c r="E308" s="268" t="s">
        <v>125</v>
      </c>
      <c r="F308" s="269"/>
      <c r="G308" s="269"/>
      <c r="H308" s="269"/>
      <c r="I308" s="269"/>
      <c r="J308" s="269"/>
      <c r="K308" s="269"/>
      <c r="L308" s="269"/>
      <c r="M308" s="269"/>
      <c r="N308" s="269"/>
      <c r="O308" s="269"/>
      <c r="P308" s="269"/>
      <c r="Q308" s="269"/>
      <c r="R308" s="269"/>
      <c r="S308" s="269"/>
      <c r="T308" s="269"/>
      <c r="U308" s="269"/>
      <c r="V308" s="270"/>
    </row>
    <row r="309" spans="1:22" ht="63.75" customHeight="1" outlineLevel="1">
      <c r="A309" s="94"/>
      <c r="B309" s="194" t="s">
        <v>81</v>
      </c>
      <c r="C309" s="195"/>
      <c r="D309" s="196"/>
      <c r="E309" s="231" t="s">
        <v>126</v>
      </c>
      <c r="F309" s="232"/>
      <c r="G309" s="232"/>
      <c r="H309" s="232"/>
      <c r="I309" s="232"/>
      <c r="J309" s="232"/>
      <c r="K309" s="232"/>
      <c r="L309" s="232"/>
      <c r="M309" s="232"/>
      <c r="N309" s="232"/>
      <c r="O309" s="232"/>
      <c r="P309" s="232"/>
      <c r="Q309" s="232"/>
      <c r="R309" s="232"/>
      <c r="S309" s="232"/>
      <c r="T309" s="232"/>
      <c r="U309" s="232"/>
      <c r="V309" s="233"/>
    </row>
    <row r="310" spans="1:22" ht="40.5" customHeight="1" outlineLevel="1">
      <c r="A310" s="94"/>
      <c r="B310" s="208" t="s">
        <v>82</v>
      </c>
      <c r="C310" s="209"/>
      <c r="D310" s="209"/>
      <c r="E310" s="234" t="s">
        <v>127</v>
      </c>
      <c r="F310" s="271"/>
      <c r="G310" s="271"/>
      <c r="H310" s="271"/>
      <c r="I310" s="271"/>
      <c r="J310" s="271"/>
      <c r="K310" s="271"/>
      <c r="L310" s="271"/>
      <c r="M310" s="271"/>
      <c r="N310" s="271"/>
      <c r="O310" s="271"/>
      <c r="P310" s="271"/>
      <c r="Q310" s="271"/>
      <c r="R310" s="271"/>
      <c r="S310" s="271"/>
      <c r="T310" s="271"/>
      <c r="U310" s="271"/>
      <c r="V310" s="272"/>
    </row>
    <row r="311" spans="1:22" ht="43.5" customHeight="1" outlineLevel="1">
      <c r="A311" s="94"/>
      <c r="B311" s="214" t="s">
        <v>67</v>
      </c>
      <c r="C311" s="215"/>
      <c r="D311" s="215"/>
      <c r="E311" s="237" t="s">
        <v>85</v>
      </c>
      <c r="F311" s="238"/>
      <c r="G311" s="238"/>
      <c r="H311" s="238"/>
      <c r="I311" s="238"/>
      <c r="J311" s="238"/>
      <c r="K311" s="238"/>
      <c r="L311" s="238"/>
      <c r="M311" s="238"/>
      <c r="N311" s="238"/>
      <c r="O311" s="238"/>
      <c r="P311" s="238"/>
      <c r="Q311" s="238"/>
      <c r="R311" s="238"/>
      <c r="S311" s="238"/>
      <c r="T311" s="238"/>
      <c r="U311" s="238"/>
      <c r="V311" s="239"/>
    </row>
    <row r="312" spans="1:22" ht="17.25" customHeight="1" outlineLevel="1">
      <c r="A312" s="94"/>
      <c r="B312" s="216"/>
      <c r="C312" s="217"/>
      <c r="D312" s="217"/>
      <c r="E312" s="89" t="s">
        <v>87</v>
      </c>
      <c r="F312" s="197" t="s">
        <v>97</v>
      </c>
      <c r="G312" s="197"/>
      <c r="H312" s="197"/>
      <c r="I312" s="197"/>
      <c r="J312" s="197"/>
      <c r="K312" s="197" t="s">
        <v>98</v>
      </c>
      <c r="L312" s="199"/>
      <c r="M312" s="58"/>
      <c r="N312" s="149"/>
      <c r="O312" s="149"/>
      <c r="P312" s="149"/>
      <c r="Q312" s="149"/>
      <c r="R312" s="149"/>
      <c r="S312" s="149"/>
      <c r="T312" s="149"/>
      <c r="U312" s="149"/>
      <c r="V312" s="59"/>
    </row>
    <row r="313" spans="1:22" ht="17.25" customHeight="1" outlineLevel="1">
      <c r="A313" s="94"/>
      <c r="B313" s="216"/>
      <c r="C313" s="217"/>
      <c r="D313" s="217"/>
      <c r="E313" s="90">
        <v>27</v>
      </c>
      <c r="F313" s="198" t="s">
        <v>90</v>
      </c>
      <c r="G313" s="198"/>
      <c r="H313" s="198"/>
      <c r="I313" s="198"/>
      <c r="J313" s="198"/>
      <c r="K313" s="284" t="s">
        <v>113</v>
      </c>
      <c r="L313" s="285"/>
      <c r="M313" s="58"/>
      <c r="N313" s="149"/>
      <c r="O313" s="149"/>
      <c r="P313" s="149"/>
      <c r="Q313" s="149"/>
      <c r="R313" s="149"/>
      <c r="S313" s="149"/>
      <c r="T313" s="149"/>
      <c r="U313" s="149"/>
      <c r="V313" s="59"/>
    </row>
    <row r="314" spans="1:22" ht="17.25" customHeight="1" outlineLevel="1">
      <c r="A314" s="94"/>
      <c r="B314" s="216"/>
      <c r="C314" s="217"/>
      <c r="D314" s="217"/>
      <c r="E314" s="90">
        <v>33</v>
      </c>
      <c r="F314" s="198" t="s">
        <v>91</v>
      </c>
      <c r="G314" s="198"/>
      <c r="H314" s="198"/>
      <c r="I314" s="198"/>
      <c r="J314" s="198"/>
      <c r="K314" s="284" t="s">
        <v>113</v>
      </c>
      <c r="L314" s="285"/>
      <c r="M314" s="58"/>
      <c r="N314" s="149"/>
      <c r="O314" s="149"/>
      <c r="P314" s="149"/>
      <c r="Q314" s="149"/>
      <c r="R314" s="149"/>
      <c r="S314" s="149"/>
      <c r="T314" s="149"/>
      <c r="U314" s="149"/>
      <c r="V314" s="59"/>
    </row>
    <row r="315" spans="1:22" ht="17.25" customHeight="1" outlineLevel="1">
      <c r="A315" s="94"/>
      <c r="B315" s="216"/>
      <c r="C315" s="217"/>
      <c r="D315" s="217"/>
      <c r="E315" s="90">
        <v>35</v>
      </c>
      <c r="F315" s="198" t="s">
        <v>92</v>
      </c>
      <c r="G315" s="198"/>
      <c r="H315" s="198"/>
      <c r="I315" s="198"/>
      <c r="J315" s="198"/>
      <c r="K315" s="284" t="s">
        <v>113</v>
      </c>
      <c r="L315" s="285"/>
      <c r="M315" s="58"/>
      <c r="N315" s="149"/>
      <c r="O315" s="149"/>
      <c r="P315" s="149"/>
      <c r="Q315" s="149"/>
      <c r="R315" s="149"/>
      <c r="S315" s="149"/>
      <c r="T315" s="149"/>
      <c r="U315" s="149"/>
      <c r="V315" s="59"/>
    </row>
    <row r="316" spans="1:22" ht="17.25" customHeight="1" outlineLevel="1">
      <c r="A316" s="94"/>
      <c r="B316" s="216"/>
      <c r="C316" s="217"/>
      <c r="D316" s="217"/>
      <c r="E316" s="90" t="s">
        <v>88</v>
      </c>
      <c r="F316" s="198" t="s">
        <v>93</v>
      </c>
      <c r="G316" s="198"/>
      <c r="H316" s="198"/>
      <c r="I316" s="198"/>
      <c r="J316" s="198"/>
      <c r="K316" s="284" t="s">
        <v>113</v>
      </c>
      <c r="L316" s="285"/>
      <c r="M316" s="58"/>
      <c r="N316" s="149"/>
      <c r="O316" s="149"/>
      <c r="P316" s="149"/>
      <c r="Q316" s="149"/>
      <c r="R316" s="149"/>
      <c r="S316" s="149"/>
      <c r="T316" s="149"/>
      <c r="U316" s="149"/>
      <c r="V316" s="59"/>
    </row>
    <row r="317" spans="1:22" ht="17.25" customHeight="1" outlineLevel="1">
      <c r="A317" s="94"/>
      <c r="B317" s="216"/>
      <c r="C317" s="217"/>
      <c r="D317" s="217"/>
      <c r="E317" s="90">
        <v>36</v>
      </c>
      <c r="F317" s="198" t="s">
        <v>94</v>
      </c>
      <c r="G317" s="198"/>
      <c r="H317" s="198"/>
      <c r="I317" s="198"/>
      <c r="J317" s="198"/>
      <c r="K317" s="284" t="s">
        <v>113</v>
      </c>
      <c r="L317" s="285"/>
      <c r="M317" s="58"/>
      <c r="N317" s="149"/>
      <c r="O317" s="149"/>
      <c r="P317" s="149"/>
      <c r="Q317" s="149"/>
      <c r="R317" s="149"/>
      <c r="S317" s="149"/>
      <c r="T317" s="149"/>
      <c r="U317" s="149"/>
      <c r="V317" s="59"/>
    </row>
    <row r="318" spans="1:22" ht="17.25" customHeight="1" outlineLevel="1">
      <c r="A318" s="94"/>
      <c r="B318" s="216"/>
      <c r="C318" s="217"/>
      <c r="D318" s="217"/>
      <c r="E318" s="90">
        <v>38</v>
      </c>
      <c r="F318" s="198" t="s">
        <v>95</v>
      </c>
      <c r="G318" s="198"/>
      <c r="H318" s="198"/>
      <c r="I318" s="198"/>
      <c r="J318" s="198"/>
      <c r="K318" s="284" t="s">
        <v>113</v>
      </c>
      <c r="L318" s="285"/>
      <c r="M318" s="58"/>
      <c r="N318" s="149"/>
      <c r="O318" s="149"/>
      <c r="P318" s="149"/>
      <c r="Q318" s="149"/>
      <c r="R318" s="149"/>
      <c r="S318" s="149"/>
      <c r="T318" s="149"/>
      <c r="U318" s="149"/>
      <c r="V318" s="59"/>
    </row>
    <row r="319" spans="1:22" ht="17.25" customHeight="1" outlineLevel="1">
      <c r="A319" s="94"/>
      <c r="B319" s="216"/>
      <c r="C319" s="217"/>
      <c r="D319" s="217"/>
      <c r="E319" s="90" t="s">
        <v>89</v>
      </c>
      <c r="F319" s="198" t="s">
        <v>96</v>
      </c>
      <c r="G319" s="198"/>
      <c r="H319" s="198"/>
      <c r="I319" s="198"/>
      <c r="J319" s="198"/>
      <c r="K319" s="284" t="s">
        <v>113</v>
      </c>
      <c r="L319" s="285"/>
      <c r="M319" s="58"/>
      <c r="N319" s="149"/>
      <c r="O319" s="149"/>
      <c r="P319" s="149"/>
      <c r="Q319" s="149"/>
      <c r="R319" s="149"/>
      <c r="S319" s="149"/>
      <c r="T319" s="149"/>
      <c r="U319" s="149"/>
      <c r="V319" s="59"/>
    </row>
    <row r="320" spans="1:22" ht="17.25" customHeight="1" outlineLevel="1">
      <c r="A320" s="94"/>
      <c r="B320" s="218"/>
      <c r="C320" s="219"/>
      <c r="D320" s="219"/>
      <c r="E320" s="91">
        <v>62</v>
      </c>
      <c r="F320" s="213" t="s">
        <v>99</v>
      </c>
      <c r="G320" s="213"/>
      <c r="H320" s="213"/>
      <c r="I320" s="213"/>
      <c r="J320" s="213"/>
      <c r="K320" s="200" t="s">
        <v>100</v>
      </c>
      <c r="L320" s="201"/>
      <c r="M320" s="60"/>
      <c r="N320" s="150"/>
      <c r="O320" s="150"/>
      <c r="P320" s="150"/>
      <c r="Q320" s="150"/>
      <c r="R320" s="150"/>
      <c r="S320" s="150"/>
      <c r="T320" s="150"/>
      <c r="U320" s="150"/>
      <c r="V320" s="62"/>
    </row>
    <row r="321" spans="1:22" ht="31.5" customHeight="1" outlineLevel="1">
      <c r="A321" s="94"/>
      <c r="B321" s="208" t="s">
        <v>68</v>
      </c>
      <c r="C321" s="209"/>
      <c r="D321" s="209"/>
      <c r="E321" s="234" t="str">
        <f>VLOOKUP($E$5,[1]Sheet1!$B$2:$BY$60,62,FALSE)</f>
        <v>Zmniejszenie ilości odpadów generowanych przez statki deponowanych w obszarach  morskich, poprawa jakości wód morskich.</v>
      </c>
      <c r="F321" s="235"/>
      <c r="G321" s="235"/>
      <c r="H321" s="235"/>
      <c r="I321" s="235"/>
      <c r="J321" s="235"/>
      <c r="K321" s="235"/>
      <c r="L321" s="235"/>
      <c r="M321" s="235"/>
      <c r="N321" s="235"/>
      <c r="O321" s="235"/>
      <c r="P321" s="235"/>
      <c r="Q321" s="235"/>
      <c r="R321" s="235"/>
      <c r="S321" s="235"/>
      <c r="T321" s="235"/>
      <c r="U321" s="235"/>
      <c r="V321" s="236"/>
    </row>
    <row r="322" spans="1:22" ht="59.25" customHeight="1" outlineLevel="1" thickBot="1">
      <c r="A322" s="94"/>
      <c r="B322" s="202" t="s">
        <v>69</v>
      </c>
      <c r="C322" s="203"/>
      <c r="D322" s="203"/>
      <c r="E322" s="189" t="str">
        <f>VLOOKUP($E$5,[1]Sheet1!$B$2:$BY$60,73,FALSE)</f>
        <v>Ryby</v>
      </c>
      <c r="F322" s="190"/>
      <c r="G322" s="190"/>
      <c r="H322" s="190"/>
      <c r="I322" s="190"/>
      <c r="J322" s="190"/>
      <c r="K322" s="190"/>
      <c r="L322" s="190"/>
      <c r="M322" s="190"/>
      <c r="N322" s="190"/>
      <c r="O322" s="190"/>
      <c r="P322" s="190"/>
      <c r="Q322" s="190"/>
      <c r="R322" s="190"/>
      <c r="S322" s="190"/>
      <c r="T322" s="190"/>
      <c r="U322" s="190"/>
      <c r="V322" s="191"/>
    </row>
    <row r="323" spans="1:22" ht="14.25" customHeight="1">
      <c r="A323" s="94"/>
      <c r="B323" s="124"/>
      <c r="C323" s="125"/>
      <c r="D323" s="125"/>
      <c r="E323" s="126"/>
      <c r="F323" s="149"/>
      <c r="G323" s="149"/>
      <c r="H323" s="149"/>
      <c r="I323" s="149"/>
      <c r="J323" s="149"/>
      <c r="K323" s="149"/>
      <c r="L323" s="149"/>
      <c r="M323" s="149"/>
      <c r="N323" s="149"/>
      <c r="O323" s="149"/>
      <c r="P323" s="149"/>
      <c r="Q323" s="149"/>
      <c r="R323" s="149"/>
      <c r="S323" s="149"/>
      <c r="T323" s="149"/>
      <c r="U323" s="149"/>
      <c r="V323" s="149"/>
    </row>
    <row r="324" spans="1:22" ht="74.25" customHeight="1" outlineLevel="1" thickBot="1">
      <c r="A324" s="94"/>
      <c r="B324" s="226" t="s">
        <v>66</v>
      </c>
      <c r="C324" s="227"/>
      <c r="D324" s="227"/>
      <c r="E324" s="268" t="s">
        <v>128</v>
      </c>
      <c r="F324" s="269"/>
      <c r="G324" s="269"/>
      <c r="H324" s="269"/>
      <c r="I324" s="269"/>
      <c r="J324" s="269"/>
      <c r="K324" s="269"/>
      <c r="L324" s="269"/>
      <c r="M324" s="269"/>
      <c r="N324" s="269"/>
      <c r="O324" s="269"/>
      <c r="P324" s="269"/>
      <c r="Q324" s="269"/>
      <c r="R324" s="269"/>
      <c r="S324" s="269"/>
      <c r="T324" s="269"/>
      <c r="U324" s="269"/>
      <c r="V324" s="270"/>
    </row>
    <row r="325" spans="1:22" ht="63.75" customHeight="1" outlineLevel="1">
      <c r="A325" s="94"/>
      <c r="B325" s="194" t="s">
        <v>81</v>
      </c>
      <c r="C325" s="195"/>
      <c r="D325" s="196"/>
      <c r="E325" s="231" t="s">
        <v>129</v>
      </c>
      <c r="F325" s="232"/>
      <c r="G325" s="232"/>
      <c r="H325" s="232"/>
      <c r="I325" s="232"/>
      <c r="J325" s="232"/>
      <c r="K325" s="232"/>
      <c r="L325" s="232"/>
      <c r="M325" s="232"/>
      <c r="N325" s="232"/>
      <c r="O325" s="232"/>
      <c r="P325" s="232"/>
      <c r="Q325" s="232"/>
      <c r="R325" s="232"/>
      <c r="S325" s="232"/>
      <c r="T325" s="232"/>
      <c r="U325" s="232"/>
      <c r="V325" s="233"/>
    </row>
    <row r="326" spans="1:22" ht="33" customHeight="1" outlineLevel="1">
      <c r="A326" s="94"/>
      <c r="B326" s="208" t="s">
        <v>82</v>
      </c>
      <c r="C326" s="209"/>
      <c r="D326" s="209"/>
      <c r="E326" s="234" t="s">
        <v>130</v>
      </c>
      <c r="F326" s="271"/>
      <c r="G326" s="271"/>
      <c r="H326" s="271"/>
      <c r="I326" s="271"/>
      <c r="J326" s="271"/>
      <c r="K326" s="271"/>
      <c r="L326" s="271"/>
      <c r="M326" s="271"/>
      <c r="N326" s="271"/>
      <c r="O326" s="271"/>
      <c r="P326" s="271"/>
      <c r="Q326" s="271"/>
      <c r="R326" s="271"/>
      <c r="S326" s="271"/>
      <c r="T326" s="271"/>
      <c r="U326" s="271"/>
      <c r="V326" s="272"/>
    </row>
    <row r="327" spans="1:22" ht="43.5" customHeight="1" outlineLevel="1">
      <c r="A327" s="94"/>
      <c r="B327" s="214" t="s">
        <v>67</v>
      </c>
      <c r="C327" s="215"/>
      <c r="D327" s="215"/>
      <c r="E327" s="237" t="s">
        <v>85</v>
      </c>
      <c r="F327" s="238"/>
      <c r="G327" s="238"/>
      <c r="H327" s="238"/>
      <c r="I327" s="238"/>
      <c r="J327" s="238"/>
      <c r="K327" s="238"/>
      <c r="L327" s="238"/>
      <c r="M327" s="238"/>
      <c r="N327" s="238"/>
      <c r="O327" s="238"/>
      <c r="P327" s="238"/>
      <c r="Q327" s="238"/>
      <c r="R327" s="238"/>
      <c r="S327" s="238"/>
      <c r="T327" s="238"/>
      <c r="U327" s="238"/>
      <c r="V327" s="239"/>
    </row>
    <row r="328" spans="1:22" ht="17.25" customHeight="1" outlineLevel="1">
      <c r="A328" s="94"/>
      <c r="B328" s="216"/>
      <c r="C328" s="217"/>
      <c r="D328" s="217"/>
      <c r="E328" s="89" t="s">
        <v>87</v>
      </c>
      <c r="F328" s="197" t="s">
        <v>97</v>
      </c>
      <c r="G328" s="197"/>
      <c r="H328" s="197"/>
      <c r="I328" s="197"/>
      <c r="J328" s="197"/>
      <c r="K328" s="197" t="s">
        <v>98</v>
      </c>
      <c r="L328" s="199"/>
      <c r="M328" s="58"/>
      <c r="N328" s="149"/>
      <c r="O328" s="149"/>
      <c r="P328" s="149"/>
      <c r="Q328" s="149"/>
      <c r="R328" s="149"/>
      <c r="S328" s="149"/>
      <c r="T328" s="149"/>
      <c r="U328" s="149"/>
      <c r="V328" s="59"/>
    </row>
    <row r="329" spans="1:22" ht="17.25" customHeight="1" outlineLevel="1">
      <c r="A329" s="94"/>
      <c r="B329" s="216"/>
      <c r="C329" s="217"/>
      <c r="D329" s="217"/>
      <c r="E329" s="90">
        <v>27</v>
      </c>
      <c r="F329" s="198" t="s">
        <v>90</v>
      </c>
      <c r="G329" s="198"/>
      <c r="H329" s="198"/>
      <c r="I329" s="198"/>
      <c r="J329" s="198"/>
      <c r="K329" s="288" t="s">
        <v>113</v>
      </c>
      <c r="L329" s="289"/>
      <c r="M329" s="58"/>
      <c r="N329" s="149"/>
      <c r="O329" s="149"/>
      <c r="P329" s="149"/>
      <c r="Q329" s="149"/>
      <c r="R329" s="149"/>
      <c r="S329" s="149"/>
      <c r="T329" s="149"/>
      <c r="U329" s="149"/>
      <c r="V329" s="59"/>
    </row>
    <row r="330" spans="1:22" ht="17.25" customHeight="1" outlineLevel="1">
      <c r="A330" s="94"/>
      <c r="B330" s="216"/>
      <c r="C330" s="217"/>
      <c r="D330" s="217"/>
      <c r="E330" s="90">
        <v>33</v>
      </c>
      <c r="F330" s="198" t="s">
        <v>91</v>
      </c>
      <c r="G330" s="198"/>
      <c r="H330" s="198"/>
      <c r="I330" s="198"/>
      <c r="J330" s="198"/>
      <c r="K330" s="288" t="s">
        <v>113</v>
      </c>
      <c r="L330" s="289"/>
      <c r="M330" s="58"/>
      <c r="N330" s="149"/>
      <c r="O330" s="149"/>
      <c r="P330" s="149"/>
      <c r="Q330" s="149"/>
      <c r="R330" s="149"/>
      <c r="S330" s="149"/>
      <c r="T330" s="149"/>
      <c r="U330" s="149"/>
      <c r="V330" s="59"/>
    </row>
    <row r="331" spans="1:22" ht="17.25" customHeight="1" outlineLevel="1">
      <c r="A331" s="94"/>
      <c r="B331" s="216"/>
      <c r="C331" s="217"/>
      <c r="D331" s="217"/>
      <c r="E331" s="90">
        <v>35</v>
      </c>
      <c r="F331" s="198" t="s">
        <v>92</v>
      </c>
      <c r="G331" s="198"/>
      <c r="H331" s="198"/>
      <c r="I331" s="198"/>
      <c r="J331" s="198"/>
      <c r="K331" s="288" t="s">
        <v>113</v>
      </c>
      <c r="L331" s="289"/>
      <c r="M331" s="58"/>
      <c r="N331" s="149"/>
      <c r="O331" s="149"/>
      <c r="P331" s="149"/>
      <c r="Q331" s="149"/>
      <c r="R331" s="149"/>
      <c r="S331" s="149"/>
      <c r="T331" s="149"/>
      <c r="U331" s="149"/>
      <c r="V331" s="59"/>
    </row>
    <row r="332" spans="1:22" ht="17.25" customHeight="1" outlineLevel="1">
      <c r="A332" s="94"/>
      <c r="B332" s="216"/>
      <c r="C332" s="217"/>
      <c r="D332" s="217"/>
      <c r="E332" s="90" t="s">
        <v>88</v>
      </c>
      <c r="F332" s="198" t="s">
        <v>93</v>
      </c>
      <c r="G332" s="198"/>
      <c r="H332" s="198"/>
      <c r="I332" s="198"/>
      <c r="J332" s="198"/>
      <c r="K332" s="288" t="s">
        <v>113</v>
      </c>
      <c r="L332" s="289"/>
      <c r="M332" s="58"/>
      <c r="N332" s="149"/>
      <c r="O332" s="149"/>
      <c r="P332" s="149"/>
      <c r="Q332" s="149"/>
      <c r="R332" s="149"/>
      <c r="S332" s="149"/>
      <c r="T332" s="149"/>
      <c r="U332" s="149"/>
      <c r="V332" s="59"/>
    </row>
    <row r="333" spans="1:22" ht="17.25" customHeight="1" outlineLevel="1">
      <c r="A333" s="94"/>
      <c r="B333" s="216"/>
      <c r="C333" s="217"/>
      <c r="D333" s="217"/>
      <c r="E333" s="90">
        <v>36</v>
      </c>
      <c r="F333" s="198" t="s">
        <v>94</v>
      </c>
      <c r="G333" s="198"/>
      <c r="H333" s="198"/>
      <c r="I333" s="198"/>
      <c r="J333" s="198"/>
      <c r="K333" s="288" t="s">
        <v>113</v>
      </c>
      <c r="L333" s="289"/>
      <c r="M333" s="58"/>
      <c r="N333" s="149"/>
      <c r="O333" s="149"/>
      <c r="P333" s="149"/>
      <c r="Q333" s="149"/>
      <c r="R333" s="149"/>
      <c r="S333" s="149"/>
      <c r="T333" s="149"/>
      <c r="U333" s="149"/>
      <c r="V333" s="59"/>
    </row>
    <row r="334" spans="1:22" ht="17.25" customHeight="1" outlineLevel="1">
      <c r="A334" s="94"/>
      <c r="B334" s="216"/>
      <c r="C334" s="217"/>
      <c r="D334" s="217"/>
      <c r="E334" s="90">
        <v>38</v>
      </c>
      <c r="F334" s="198" t="s">
        <v>95</v>
      </c>
      <c r="G334" s="198"/>
      <c r="H334" s="198"/>
      <c r="I334" s="198"/>
      <c r="J334" s="198"/>
      <c r="K334" s="288" t="s">
        <v>113</v>
      </c>
      <c r="L334" s="289"/>
      <c r="M334" s="58"/>
      <c r="N334" s="149"/>
      <c r="O334" s="149"/>
      <c r="P334" s="149"/>
      <c r="Q334" s="149"/>
      <c r="R334" s="149"/>
      <c r="S334" s="149"/>
      <c r="T334" s="149"/>
      <c r="U334" s="149"/>
      <c r="V334" s="59"/>
    </row>
    <row r="335" spans="1:22" ht="17.25" customHeight="1" outlineLevel="1">
      <c r="A335" s="94"/>
      <c r="B335" s="216"/>
      <c r="C335" s="217"/>
      <c r="D335" s="217"/>
      <c r="E335" s="90" t="s">
        <v>89</v>
      </c>
      <c r="F335" s="198" t="s">
        <v>96</v>
      </c>
      <c r="G335" s="198"/>
      <c r="H335" s="198"/>
      <c r="I335" s="198"/>
      <c r="J335" s="198"/>
      <c r="K335" s="288" t="s">
        <v>113</v>
      </c>
      <c r="L335" s="289"/>
      <c r="M335" s="58"/>
      <c r="N335" s="149"/>
      <c r="O335" s="149"/>
      <c r="P335" s="149"/>
      <c r="Q335" s="149"/>
      <c r="R335" s="149"/>
      <c r="S335" s="149"/>
      <c r="T335" s="149"/>
      <c r="U335" s="149"/>
      <c r="V335" s="59"/>
    </row>
    <row r="336" spans="1:22" ht="17.25" customHeight="1" outlineLevel="1">
      <c r="A336" s="94"/>
      <c r="B336" s="218"/>
      <c r="C336" s="219"/>
      <c r="D336" s="219"/>
      <c r="E336" s="91">
        <v>62</v>
      </c>
      <c r="F336" s="213" t="s">
        <v>99</v>
      </c>
      <c r="G336" s="213"/>
      <c r="H336" s="213"/>
      <c r="I336" s="213"/>
      <c r="J336" s="213"/>
      <c r="K336" s="290" t="s">
        <v>113</v>
      </c>
      <c r="L336" s="291"/>
      <c r="M336" s="60"/>
      <c r="N336" s="150"/>
      <c r="O336" s="150"/>
      <c r="P336" s="150"/>
      <c r="Q336" s="150"/>
      <c r="R336" s="150"/>
      <c r="S336" s="150"/>
      <c r="T336" s="150"/>
      <c r="U336" s="150"/>
      <c r="V336" s="62"/>
    </row>
    <row r="337" spans="1:22" ht="31.5" customHeight="1" outlineLevel="1">
      <c r="A337" s="94"/>
      <c r="B337" s="208" t="s">
        <v>68</v>
      </c>
      <c r="C337" s="209"/>
      <c r="D337" s="209"/>
      <c r="E337" s="234" t="str">
        <f>VLOOKUP($E$5,[1]Sheet1!$B$2:$BY$60,63,FALSE)</f>
        <v>Zmniejszenie ilości odpadów generowanych przez statki deponowanych w obszarach  morskich, poprawa jakości wód morskich.</v>
      </c>
      <c r="F337" s="235"/>
      <c r="G337" s="235"/>
      <c r="H337" s="235"/>
      <c r="I337" s="235"/>
      <c r="J337" s="235"/>
      <c r="K337" s="283"/>
      <c r="L337" s="283"/>
      <c r="M337" s="235"/>
      <c r="N337" s="235"/>
      <c r="O337" s="235"/>
      <c r="P337" s="235"/>
      <c r="Q337" s="235"/>
      <c r="R337" s="235"/>
      <c r="S337" s="235"/>
      <c r="T337" s="235"/>
      <c r="U337" s="235"/>
      <c r="V337" s="236"/>
    </row>
    <row r="338" spans="1:22" ht="59.25" customHeight="1" outlineLevel="1" thickBot="1">
      <c r="A338" s="94"/>
      <c r="B338" s="202" t="s">
        <v>69</v>
      </c>
      <c r="C338" s="203"/>
      <c r="D338" s="203"/>
      <c r="E338" s="189" t="str">
        <f>VLOOKUP($E$5,[1]Sheet1!$B$2:$BY$60,74,FALSE)</f>
        <v>Ryby</v>
      </c>
      <c r="F338" s="190"/>
      <c r="G338" s="190"/>
      <c r="H338" s="190"/>
      <c r="I338" s="190"/>
      <c r="J338" s="190"/>
      <c r="K338" s="190"/>
      <c r="L338" s="190"/>
      <c r="M338" s="190"/>
      <c r="N338" s="190"/>
      <c r="O338" s="190"/>
      <c r="P338" s="190"/>
      <c r="Q338" s="190"/>
      <c r="R338" s="190"/>
      <c r="S338" s="190"/>
      <c r="T338" s="190"/>
      <c r="U338" s="190"/>
      <c r="V338" s="191"/>
    </row>
    <row r="339" spans="1:22" ht="14.25" customHeight="1" thickBot="1">
      <c r="A339" s="94"/>
      <c r="B339" s="124"/>
      <c r="C339" s="125"/>
      <c r="D339" s="125"/>
      <c r="E339" s="126"/>
      <c r="F339" s="149"/>
      <c r="G339" s="149"/>
      <c r="H339" s="149"/>
      <c r="I339" s="149"/>
      <c r="J339" s="149"/>
      <c r="K339" s="149"/>
      <c r="L339" s="149"/>
      <c r="M339" s="149"/>
      <c r="N339" s="149"/>
      <c r="O339" s="149"/>
      <c r="P339" s="149"/>
      <c r="Q339" s="149"/>
      <c r="R339" s="149"/>
      <c r="S339" s="149"/>
      <c r="T339" s="149"/>
      <c r="U339" s="149"/>
      <c r="V339" s="149"/>
    </row>
    <row r="340" spans="1:22" ht="74.25" hidden="1" customHeight="1" outlineLevel="1" thickBot="1">
      <c r="A340" s="94"/>
      <c r="B340" s="226" t="s">
        <v>66</v>
      </c>
      <c r="C340" s="227"/>
      <c r="D340" s="227"/>
      <c r="E340" s="268" t="s">
        <v>132</v>
      </c>
      <c r="F340" s="269"/>
      <c r="G340" s="269"/>
      <c r="H340" s="269"/>
      <c r="I340" s="269"/>
      <c r="J340" s="269"/>
      <c r="K340" s="269"/>
      <c r="L340" s="269"/>
      <c r="M340" s="269"/>
      <c r="N340" s="269"/>
      <c r="O340" s="269"/>
      <c r="P340" s="269"/>
      <c r="Q340" s="269"/>
      <c r="R340" s="269"/>
      <c r="S340" s="269"/>
      <c r="T340" s="269"/>
      <c r="U340" s="269"/>
      <c r="V340" s="270"/>
    </row>
    <row r="341" spans="1:22" ht="63.75" hidden="1" customHeight="1" outlineLevel="1">
      <c r="A341" s="94"/>
      <c r="B341" s="194" t="s">
        <v>81</v>
      </c>
      <c r="C341" s="195"/>
      <c r="D341" s="196"/>
      <c r="E341" s="231" t="s">
        <v>133</v>
      </c>
      <c r="F341" s="232"/>
      <c r="G341" s="232"/>
      <c r="H341" s="232"/>
      <c r="I341" s="232"/>
      <c r="J341" s="232"/>
      <c r="K341" s="232"/>
      <c r="L341" s="232"/>
      <c r="M341" s="232"/>
      <c r="N341" s="232"/>
      <c r="O341" s="232"/>
      <c r="P341" s="232"/>
      <c r="Q341" s="232"/>
      <c r="R341" s="232"/>
      <c r="S341" s="232"/>
      <c r="T341" s="232"/>
      <c r="U341" s="232"/>
      <c r="V341" s="233"/>
    </row>
    <row r="342" spans="1:22" ht="105.75" hidden="1" customHeight="1" outlineLevel="1">
      <c r="A342" s="94"/>
      <c r="B342" s="208" t="s">
        <v>82</v>
      </c>
      <c r="C342" s="209"/>
      <c r="D342" s="209"/>
      <c r="E342" s="234" t="s">
        <v>134</v>
      </c>
      <c r="F342" s="271"/>
      <c r="G342" s="271"/>
      <c r="H342" s="271"/>
      <c r="I342" s="271"/>
      <c r="J342" s="271"/>
      <c r="K342" s="271"/>
      <c r="L342" s="271"/>
      <c r="M342" s="271"/>
      <c r="N342" s="271"/>
      <c r="O342" s="271"/>
      <c r="P342" s="271"/>
      <c r="Q342" s="271"/>
      <c r="R342" s="271"/>
      <c r="S342" s="271"/>
      <c r="T342" s="271"/>
      <c r="U342" s="271"/>
      <c r="V342" s="272"/>
    </row>
    <row r="343" spans="1:22" ht="43.5" hidden="1" customHeight="1" outlineLevel="1">
      <c r="A343" s="94"/>
      <c r="B343" s="214" t="s">
        <v>67</v>
      </c>
      <c r="C343" s="215"/>
      <c r="D343" s="215"/>
      <c r="E343" s="237" t="s">
        <v>85</v>
      </c>
      <c r="F343" s="238"/>
      <c r="G343" s="238"/>
      <c r="H343" s="238"/>
      <c r="I343" s="238"/>
      <c r="J343" s="238"/>
      <c r="K343" s="238"/>
      <c r="L343" s="238"/>
      <c r="M343" s="238"/>
      <c r="N343" s="238"/>
      <c r="O343" s="238"/>
      <c r="P343" s="238"/>
      <c r="Q343" s="238"/>
      <c r="R343" s="238"/>
      <c r="S343" s="238"/>
      <c r="T343" s="238"/>
      <c r="U343" s="238"/>
      <c r="V343" s="239"/>
    </row>
    <row r="344" spans="1:22" ht="17.25" hidden="1" customHeight="1" outlineLevel="1">
      <c r="A344" s="94"/>
      <c r="B344" s="216"/>
      <c r="C344" s="217"/>
      <c r="D344" s="217"/>
      <c r="E344" s="89" t="s">
        <v>87</v>
      </c>
      <c r="F344" s="197" t="s">
        <v>97</v>
      </c>
      <c r="G344" s="197"/>
      <c r="H344" s="197"/>
      <c r="I344" s="197"/>
      <c r="J344" s="197"/>
      <c r="K344" s="197" t="s">
        <v>98</v>
      </c>
      <c r="L344" s="199"/>
      <c r="M344" s="58"/>
      <c r="N344" s="149"/>
      <c r="O344" s="149"/>
      <c r="P344" s="149"/>
      <c r="Q344" s="149"/>
      <c r="R344" s="149"/>
      <c r="S344" s="149"/>
      <c r="T344" s="149"/>
      <c r="U344" s="149"/>
      <c r="V344" s="59"/>
    </row>
    <row r="345" spans="1:22" ht="17.25" hidden="1" customHeight="1" outlineLevel="1">
      <c r="A345" s="94"/>
      <c r="B345" s="216"/>
      <c r="C345" s="217"/>
      <c r="D345" s="217"/>
      <c r="E345" s="90">
        <v>27</v>
      </c>
      <c r="F345" s="198" t="s">
        <v>90</v>
      </c>
      <c r="G345" s="198"/>
      <c r="H345" s="198"/>
      <c r="I345" s="198"/>
      <c r="J345" s="198"/>
      <c r="K345" s="278" t="s">
        <v>114</v>
      </c>
      <c r="L345" s="279"/>
      <c r="M345" s="58"/>
      <c r="N345" s="149"/>
      <c r="O345" s="149"/>
      <c r="P345" s="149"/>
      <c r="Q345" s="149"/>
      <c r="R345" s="149"/>
      <c r="S345" s="149"/>
      <c r="T345" s="149"/>
      <c r="U345" s="149"/>
      <c r="V345" s="59"/>
    </row>
    <row r="346" spans="1:22" ht="17.25" hidden="1" customHeight="1" outlineLevel="1">
      <c r="A346" s="94"/>
      <c r="B346" s="216"/>
      <c r="C346" s="217"/>
      <c r="D346" s="217"/>
      <c r="E346" s="90">
        <v>33</v>
      </c>
      <c r="F346" s="198" t="s">
        <v>91</v>
      </c>
      <c r="G346" s="198"/>
      <c r="H346" s="198"/>
      <c r="I346" s="198"/>
      <c r="J346" s="198"/>
      <c r="K346" s="278" t="s">
        <v>114</v>
      </c>
      <c r="L346" s="279"/>
      <c r="M346" s="58"/>
      <c r="N346" s="149"/>
      <c r="O346" s="149"/>
      <c r="P346" s="149"/>
      <c r="Q346" s="149"/>
      <c r="R346" s="149"/>
      <c r="S346" s="149"/>
      <c r="T346" s="149"/>
      <c r="U346" s="149"/>
      <c r="V346" s="59"/>
    </row>
    <row r="347" spans="1:22" ht="17.25" hidden="1" customHeight="1" outlineLevel="1">
      <c r="A347" s="94"/>
      <c r="B347" s="216"/>
      <c r="C347" s="217"/>
      <c r="D347" s="217"/>
      <c r="E347" s="90">
        <v>35</v>
      </c>
      <c r="F347" s="198" t="s">
        <v>92</v>
      </c>
      <c r="G347" s="198"/>
      <c r="H347" s="198"/>
      <c r="I347" s="198"/>
      <c r="J347" s="198"/>
      <c r="K347" s="200" t="s">
        <v>100</v>
      </c>
      <c r="L347" s="201"/>
      <c r="M347" s="58"/>
      <c r="N347" s="149"/>
      <c r="O347" s="149"/>
      <c r="P347" s="149"/>
      <c r="Q347" s="149"/>
      <c r="R347" s="149"/>
      <c r="S347" s="149"/>
      <c r="T347" s="149"/>
      <c r="U347" s="149"/>
      <c r="V347" s="59"/>
    </row>
    <row r="348" spans="1:22" ht="17.25" hidden="1" customHeight="1" outlineLevel="1">
      <c r="A348" s="94"/>
      <c r="B348" s="216"/>
      <c r="C348" s="217"/>
      <c r="D348" s="217"/>
      <c r="E348" s="90" t="s">
        <v>88</v>
      </c>
      <c r="F348" s="198" t="s">
        <v>93</v>
      </c>
      <c r="G348" s="198"/>
      <c r="H348" s="198"/>
      <c r="I348" s="198"/>
      <c r="J348" s="198"/>
      <c r="K348" s="200" t="s">
        <v>100</v>
      </c>
      <c r="L348" s="201"/>
      <c r="M348" s="58"/>
      <c r="N348" s="149"/>
      <c r="O348" s="149"/>
      <c r="P348" s="149"/>
      <c r="Q348" s="149"/>
      <c r="R348" s="149"/>
      <c r="S348" s="149"/>
      <c r="T348" s="149"/>
      <c r="U348" s="149"/>
      <c r="V348" s="59"/>
    </row>
    <row r="349" spans="1:22" ht="17.25" hidden="1" customHeight="1" outlineLevel="1">
      <c r="A349" s="94"/>
      <c r="B349" s="216"/>
      <c r="C349" s="217"/>
      <c r="D349" s="217"/>
      <c r="E349" s="90">
        <v>36</v>
      </c>
      <c r="F349" s="198" t="s">
        <v>94</v>
      </c>
      <c r="G349" s="198"/>
      <c r="H349" s="198"/>
      <c r="I349" s="198"/>
      <c r="J349" s="198"/>
      <c r="K349" s="278" t="s">
        <v>114</v>
      </c>
      <c r="L349" s="279"/>
      <c r="M349" s="58"/>
      <c r="N349" s="149"/>
      <c r="O349" s="149"/>
      <c r="P349" s="149"/>
      <c r="Q349" s="149"/>
      <c r="R349" s="149"/>
      <c r="S349" s="149"/>
      <c r="T349" s="149"/>
      <c r="U349" s="149"/>
      <c r="V349" s="59"/>
    </row>
    <row r="350" spans="1:22" ht="17.25" hidden="1" customHeight="1" outlineLevel="1">
      <c r="A350" s="94"/>
      <c r="B350" s="216"/>
      <c r="C350" s="217"/>
      <c r="D350" s="217"/>
      <c r="E350" s="90">
        <v>38</v>
      </c>
      <c r="F350" s="198" t="s">
        <v>95</v>
      </c>
      <c r="G350" s="198"/>
      <c r="H350" s="198"/>
      <c r="I350" s="198"/>
      <c r="J350" s="198"/>
      <c r="K350" s="200" t="s">
        <v>100</v>
      </c>
      <c r="L350" s="201"/>
      <c r="M350" s="58"/>
      <c r="N350" s="149"/>
      <c r="O350" s="149"/>
      <c r="P350" s="149"/>
      <c r="Q350" s="149"/>
      <c r="R350" s="149"/>
      <c r="S350" s="149"/>
      <c r="T350" s="149"/>
      <c r="U350" s="149"/>
      <c r="V350" s="59"/>
    </row>
    <row r="351" spans="1:22" ht="17.25" hidden="1" customHeight="1" outlineLevel="1">
      <c r="A351" s="94"/>
      <c r="B351" s="216"/>
      <c r="C351" s="217"/>
      <c r="D351" s="217"/>
      <c r="E351" s="90" t="s">
        <v>89</v>
      </c>
      <c r="F351" s="198" t="s">
        <v>96</v>
      </c>
      <c r="G351" s="198"/>
      <c r="H351" s="198"/>
      <c r="I351" s="198"/>
      <c r="J351" s="198"/>
      <c r="K351" s="200" t="s">
        <v>100</v>
      </c>
      <c r="L351" s="201"/>
      <c r="M351" s="58"/>
      <c r="N351" s="149"/>
      <c r="O351" s="149"/>
      <c r="P351" s="149"/>
      <c r="Q351" s="149"/>
      <c r="R351" s="149"/>
      <c r="S351" s="149"/>
      <c r="T351" s="149"/>
      <c r="U351" s="149"/>
      <c r="V351" s="59"/>
    </row>
    <row r="352" spans="1:22" ht="17.25" hidden="1" customHeight="1" outlineLevel="1">
      <c r="A352" s="94"/>
      <c r="B352" s="218"/>
      <c r="C352" s="219"/>
      <c r="D352" s="219"/>
      <c r="E352" s="91">
        <v>62</v>
      </c>
      <c r="F352" s="213" t="s">
        <v>99</v>
      </c>
      <c r="G352" s="213"/>
      <c r="H352" s="213"/>
      <c r="I352" s="213"/>
      <c r="J352" s="213"/>
      <c r="K352" s="200" t="s">
        <v>100</v>
      </c>
      <c r="L352" s="201"/>
      <c r="M352" s="60"/>
      <c r="N352" s="150"/>
      <c r="O352" s="150"/>
      <c r="P352" s="150"/>
      <c r="Q352" s="150"/>
      <c r="R352" s="150"/>
      <c r="S352" s="150"/>
      <c r="T352" s="150"/>
      <c r="U352" s="150"/>
      <c r="V352" s="62"/>
    </row>
    <row r="353" spans="1:22" ht="31.5" hidden="1" customHeight="1" outlineLevel="1">
      <c r="A353" s="94"/>
      <c r="B353" s="208" t="s">
        <v>68</v>
      </c>
      <c r="C353" s="209"/>
      <c r="D353" s="209"/>
      <c r="E353" s="234" t="s">
        <v>101</v>
      </c>
      <c r="F353" s="235"/>
      <c r="G353" s="235"/>
      <c r="H353" s="235"/>
      <c r="I353" s="235"/>
      <c r="J353" s="235"/>
      <c r="K353" s="235"/>
      <c r="L353" s="235"/>
      <c r="M353" s="235"/>
      <c r="N353" s="235"/>
      <c r="O353" s="235"/>
      <c r="P353" s="235"/>
      <c r="Q353" s="235"/>
      <c r="R353" s="235"/>
      <c r="S353" s="235"/>
      <c r="T353" s="235"/>
      <c r="U353" s="235"/>
      <c r="V353" s="236"/>
    </row>
    <row r="354" spans="1:22" ht="59.25" hidden="1" customHeight="1" outlineLevel="1" thickBot="1">
      <c r="A354" s="94"/>
      <c r="B354" s="202" t="s">
        <v>69</v>
      </c>
      <c r="C354" s="203"/>
      <c r="D354" s="203"/>
      <c r="E354" s="189" t="s">
        <v>86</v>
      </c>
      <c r="F354" s="190"/>
      <c r="G354" s="190"/>
      <c r="H354" s="190"/>
      <c r="I354" s="190"/>
      <c r="J354" s="190"/>
      <c r="K354" s="190"/>
      <c r="L354" s="190"/>
      <c r="M354" s="190"/>
      <c r="N354" s="190"/>
      <c r="O354" s="190"/>
      <c r="P354" s="190"/>
      <c r="Q354" s="190"/>
      <c r="R354" s="190"/>
      <c r="S354" s="190"/>
      <c r="T354" s="190"/>
      <c r="U354" s="190"/>
      <c r="V354" s="191"/>
    </row>
    <row r="355" spans="1:22" ht="14.25" hidden="1" customHeight="1">
      <c r="A355" s="94"/>
      <c r="B355" s="124"/>
      <c r="C355" s="125"/>
      <c r="D355" s="125"/>
      <c r="E355" s="126"/>
      <c r="F355" s="149"/>
      <c r="G355" s="149"/>
      <c r="H355" s="149"/>
      <c r="I355" s="149"/>
      <c r="J355" s="149"/>
      <c r="K355" s="149"/>
      <c r="L355" s="149"/>
      <c r="M355" s="149"/>
      <c r="N355" s="149"/>
      <c r="O355" s="149"/>
      <c r="P355" s="149"/>
      <c r="Q355" s="149"/>
      <c r="R355" s="149"/>
      <c r="S355" s="149"/>
      <c r="T355" s="149"/>
      <c r="U355" s="149"/>
      <c r="V355" s="149"/>
    </row>
    <row r="356" spans="1:22" ht="74.25" hidden="1" customHeight="1" outlineLevel="2" thickBot="1">
      <c r="A356" s="94"/>
      <c r="B356" s="226" t="s">
        <v>66</v>
      </c>
      <c r="C356" s="227"/>
      <c r="D356" s="227"/>
      <c r="E356" s="268" t="s">
        <v>135</v>
      </c>
      <c r="F356" s="269"/>
      <c r="G356" s="269"/>
      <c r="H356" s="269"/>
      <c r="I356" s="269"/>
      <c r="J356" s="269"/>
      <c r="K356" s="269"/>
      <c r="L356" s="269"/>
      <c r="M356" s="269"/>
      <c r="N356" s="269"/>
      <c r="O356" s="269"/>
      <c r="P356" s="269"/>
      <c r="Q356" s="269"/>
      <c r="R356" s="269"/>
      <c r="S356" s="269"/>
      <c r="T356" s="269"/>
      <c r="U356" s="269"/>
      <c r="V356" s="270"/>
    </row>
    <row r="357" spans="1:22" ht="63.75" hidden="1" customHeight="1" outlineLevel="2">
      <c r="A357" s="94"/>
      <c r="B357" s="194" t="s">
        <v>81</v>
      </c>
      <c r="C357" s="195"/>
      <c r="D357" s="196"/>
      <c r="E357" s="231" t="s">
        <v>136</v>
      </c>
      <c r="F357" s="232"/>
      <c r="G357" s="232"/>
      <c r="H357" s="232"/>
      <c r="I357" s="232"/>
      <c r="J357" s="232"/>
      <c r="K357" s="232"/>
      <c r="L357" s="232"/>
      <c r="M357" s="232"/>
      <c r="N357" s="232"/>
      <c r="O357" s="232"/>
      <c r="P357" s="232"/>
      <c r="Q357" s="232"/>
      <c r="R357" s="232"/>
      <c r="S357" s="232"/>
      <c r="T357" s="232"/>
      <c r="U357" s="232"/>
      <c r="V357" s="233"/>
    </row>
    <row r="358" spans="1:22" ht="105.75" hidden="1" customHeight="1" outlineLevel="2">
      <c r="A358" s="94"/>
      <c r="B358" s="208" t="s">
        <v>82</v>
      </c>
      <c r="C358" s="209"/>
      <c r="D358" s="209"/>
      <c r="E358" s="234" t="s">
        <v>137</v>
      </c>
      <c r="F358" s="271"/>
      <c r="G358" s="271"/>
      <c r="H358" s="271"/>
      <c r="I358" s="271"/>
      <c r="J358" s="271"/>
      <c r="K358" s="271"/>
      <c r="L358" s="271"/>
      <c r="M358" s="271"/>
      <c r="N358" s="271"/>
      <c r="O358" s="271"/>
      <c r="P358" s="271"/>
      <c r="Q358" s="271"/>
      <c r="R358" s="271"/>
      <c r="S358" s="271"/>
      <c r="T358" s="271"/>
      <c r="U358" s="271"/>
      <c r="V358" s="272"/>
    </row>
    <row r="359" spans="1:22" ht="43.5" hidden="1" customHeight="1" outlineLevel="2">
      <c r="A359" s="94"/>
      <c r="B359" s="214" t="s">
        <v>67</v>
      </c>
      <c r="C359" s="215"/>
      <c r="D359" s="215"/>
      <c r="E359" s="237" t="s">
        <v>85</v>
      </c>
      <c r="F359" s="238"/>
      <c r="G359" s="238"/>
      <c r="H359" s="238"/>
      <c r="I359" s="238"/>
      <c r="J359" s="238"/>
      <c r="K359" s="238"/>
      <c r="L359" s="238"/>
      <c r="M359" s="238"/>
      <c r="N359" s="238"/>
      <c r="O359" s="238"/>
      <c r="P359" s="238"/>
      <c r="Q359" s="238"/>
      <c r="R359" s="238"/>
      <c r="S359" s="238"/>
      <c r="T359" s="238"/>
      <c r="U359" s="238"/>
      <c r="V359" s="239"/>
    </row>
    <row r="360" spans="1:22" ht="17.25" hidden="1" customHeight="1" outlineLevel="2">
      <c r="A360" s="94"/>
      <c r="B360" s="216"/>
      <c r="C360" s="217"/>
      <c r="D360" s="217"/>
      <c r="E360" s="89" t="s">
        <v>87</v>
      </c>
      <c r="F360" s="197" t="s">
        <v>97</v>
      </c>
      <c r="G360" s="197"/>
      <c r="H360" s="197"/>
      <c r="I360" s="197"/>
      <c r="J360" s="197"/>
      <c r="K360" s="197" t="s">
        <v>98</v>
      </c>
      <c r="L360" s="199"/>
      <c r="M360" s="58"/>
      <c r="N360" s="149"/>
      <c r="O360" s="149"/>
      <c r="P360" s="149"/>
      <c r="Q360" s="149"/>
      <c r="R360" s="149"/>
      <c r="S360" s="149"/>
      <c r="T360" s="149"/>
      <c r="U360" s="149"/>
      <c r="V360" s="59"/>
    </row>
    <row r="361" spans="1:22" ht="17.25" hidden="1" customHeight="1" outlineLevel="2">
      <c r="A361" s="94"/>
      <c r="B361" s="216"/>
      <c r="C361" s="217"/>
      <c r="D361" s="217"/>
      <c r="E361" s="90">
        <v>27</v>
      </c>
      <c r="F361" s="198" t="s">
        <v>90</v>
      </c>
      <c r="G361" s="198"/>
      <c r="H361" s="198"/>
      <c r="I361" s="198"/>
      <c r="J361" s="198"/>
      <c r="K361" s="278" t="s">
        <v>114</v>
      </c>
      <c r="L361" s="279"/>
      <c r="M361" s="58"/>
      <c r="N361" s="149"/>
      <c r="O361" s="149"/>
      <c r="P361" s="149"/>
      <c r="Q361" s="149"/>
      <c r="R361" s="149"/>
      <c r="S361" s="149"/>
      <c r="T361" s="149"/>
      <c r="U361" s="149"/>
      <c r="V361" s="59"/>
    </row>
    <row r="362" spans="1:22" ht="17.25" hidden="1" customHeight="1" outlineLevel="2">
      <c r="A362" s="94"/>
      <c r="B362" s="216"/>
      <c r="C362" s="217"/>
      <c r="D362" s="217"/>
      <c r="E362" s="90">
        <v>33</v>
      </c>
      <c r="F362" s="198" t="s">
        <v>91</v>
      </c>
      <c r="G362" s="198"/>
      <c r="H362" s="198"/>
      <c r="I362" s="198"/>
      <c r="J362" s="198"/>
      <c r="K362" s="278" t="s">
        <v>114</v>
      </c>
      <c r="L362" s="279"/>
      <c r="M362" s="58"/>
      <c r="N362" s="149"/>
      <c r="O362" s="149"/>
      <c r="P362" s="149"/>
      <c r="Q362" s="149"/>
      <c r="R362" s="149"/>
      <c r="S362" s="149"/>
      <c r="T362" s="149"/>
      <c r="U362" s="149"/>
      <c r="V362" s="59"/>
    </row>
    <row r="363" spans="1:22" ht="17.25" hidden="1" customHeight="1" outlineLevel="2">
      <c r="A363" s="94"/>
      <c r="B363" s="216"/>
      <c r="C363" s="217"/>
      <c r="D363" s="217"/>
      <c r="E363" s="90">
        <v>35</v>
      </c>
      <c r="F363" s="198" t="s">
        <v>92</v>
      </c>
      <c r="G363" s="198"/>
      <c r="H363" s="198"/>
      <c r="I363" s="198"/>
      <c r="J363" s="198"/>
      <c r="K363" s="278" t="s">
        <v>114</v>
      </c>
      <c r="L363" s="279"/>
      <c r="M363" s="58"/>
      <c r="N363" s="149"/>
      <c r="O363" s="149"/>
      <c r="P363" s="149"/>
      <c r="Q363" s="149"/>
      <c r="R363" s="149"/>
      <c r="S363" s="149"/>
      <c r="T363" s="149"/>
      <c r="U363" s="149"/>
      <c r="V363" s="59"/>
    </row>
    <row r="364" spans="1:22" ht="17.25" hidden="1" customHeight="1" outlineLevel="2">
      <c r="A364" s="94"/>
      <c r="B364" s="216"/>
      <c r="C364" s="217"/>
      <c r="D364" s="217"/>
      <c r="E364" s="90" t="s">
        <v>88</v>
      </c>
      <c r="F364" s="198" t="s">
        <v>93</v>
      </c>
      <c r="G364" s="198"/>
      <c r="H364" s="198"/>
      <c r="I364" s="198"/>
      <c r="J364" s="198"/>
      <c r="K364" s="278" t="s">
        <v>114</v>
      </c>
      <c r="L364" s="279"/>
      <c r="M364" s="58"/>
      <c r="N364" s="149"/>
      <c r="O364" s="149"/>
      <c r="P364" s="149"/>
      <c r="Q364" s="149"/>
      <c r="R364" s="149"/>
      <c r="S364" s="149"/>
      <c r="T364" s="149"/>
      <c r="U364" s="149"/>
      <c r="V364" s="59"/>
    </row>
    <row r="365" spans="1:22" ht="17.25" hidden="1" customHeight="1" outlineLevel="2">
      <c r="A365" s="94"/>
      <c r="B365" s="216"/>
      <c r="C365" s="217"/>
      <c r="D365" s="217"/>
      <c r="E365" s="90">
        <v>36</v>
      </c>
      <c r="F365" s="198" t="s">
        <v>94</v>
      </c>
      <c r="G365" s="198"/>
      <c r="H365" s="198"/>
      <c r="I365" s="198"/>
      <c r="J365" s="198"/>
      <c r="K365" s="278" t="s">
        <v>114</v>
      </c>
      <c r="L365" s="279"/>
      <c r="M365" s="58"/>
      <c r="N365" s="149"/>
      <c r="O365" s="149"/>
      <c r="P365" s="149"/>
      <c r="Q365" s="149"/>
      <c r="R365" s="149"/>
      <c r="S365" s="149"/>
      <c r="T365" s="149"/>
      <c r="U365" s="149"/>
      <c r="V365" s="59"/>
    </row>
    <row r="366" spans="1:22" ht="17.25" hidden="1" customHeight="1" outlineLevel="2">
      <c r="A366" s="94"/>
      <c r="B366" s="216"/>
      <c r="C366" s="217"/>
      <c r="D366" s="217"/>
      <c r="E366" s="90">
        <v>38</v>
      </c>
      <c r="F366" s="198" t="s">
        <v>95</v>
      </c>
      <c r="G366" s="198"/>
      <c r="H366" s="198"/>
      <c r="I366" s="198"/>
      <c r="J366" s="198"/>
      <c r="K366" s="278" t="s">
        <v>114</v>
      </c>
      <c r="L366" s="279"/>
      <c r="M366" s="58"/>
      <c r="N366" s="149"/>
      <c r="O366" s="149"/>
      <c r="P366" s="149"/>
      <c r="Q366" s="149"/>
      <c r="R366" s="149"/>
      <c r="S366" s="149"/>
      <c r="T366" s="149"/>
      <c r="U366" s="149"/>
      <c r="V366" s="59"/>
    </row>
    <row r="367" spans="1:22" ht="17.25" hidden="1" customHeight="1" outlineLevel="2">
      <c r="A367" s="94"/>
      <c r="B367" s="216"/>
      <c r="C367" s="217"/>
      <c r="D367" s="217"/>
      <c r="E367" s="90" t="s">
        <v>89</v>
      </c>
      <c r="F367" s="198" t="s">
        <v>96</v>
      </c>
      <c r="G367" s="198"/>
      <c r="H367" s="198"/>
      <c r="I367" s="198"/>
      <c r="J367" s="198"/>
      <c r="K367" s="278" t="s">
        <v>114</v>
      </c>
      <c r="L367" s="279"/>
      <c r="M367" s="58"/>
      <c r="N367" s="149"/>
      <c r="O367" s="149"/>
      <c r="P367" s="149"/>
      <c r="Q367" s="149"/>
      <c r="R367" s="149"/>
      <c r="S367" s="149"/>
      <c r="T367" s="149"/>
      <c r="U367" s="149"/>
      <c r="V367" s="59"/>
    </row>
    <row r="368" spans="1:22" ht="17.25" hidden="1" customHeight="1" outlineLevel="2">
      <c r="A368" s="94"/>
      <c r="B368" s="218"/>
      <c r="C368" s="219"/>
      <c r="D368" s="219"/>
      <c r="E368" s="91">
        <v>62</v>
      </c>
      <c r="F368" s="213" t="s">
        <v>99</v>
      </c>
      <c r="G368" s="213"/>
      <c r="H368" s="213"/>
      <c r="I368" s="213"/>
      <c r="J368" s="213"/>
      <c r="K368" s="278" t="s">
        <v>114</v>
      </c>
      <c r="L368" s="279"/>
      <c r="M368" s="60"/>
      <c r="N368" s="150"/>
      <c r="O368" s="150"/>
      <c r="P368" s="150"/>
      <c r="Q368" s="150"/>
      <c r="R368" s="150"/>
      <c r="S368" s="150"/>
      <c r="T368" s="150"/>
      <c r="U368" s="150"/>
      <c r="V368" s="62"/>
    </row>
    <row r="369" spans="1:22" ht="31.5" hidden="1" customHeight="1" outlineLevel="2">
      <c r="A369" s="94"/>
      <c r="B369" s="208" t="s">
        <v>68</v>
      </c>
      <c r="C369" s="209"/>
      <c r="D369" s="209"/>
      <c r="E369" s="234" t="s">
        <v>101</v>
      </c>
      <c r="F369" s="235"/>
      <c r="G369" s="235"/>
      <c r="H369" s="235"/>
      <c r="I369" s="235"/>
      <c r="J369" s="235"/>
      <c r="K369" s="235"/>
      <c r="L369" s="235"/>
      <c r="M369" s="235"/>
      <c r="N369" s="235"/>
      <c r="O369" s="235"/>
      <c r="P369" s="235"/>
      <c r="Q369" s="235"/>
      <c r="R369" s="235"/>
      <c r="S369" s="235"/>
      <c r="T369" s="235"/>
      <c r="U369" s="235"/>
      <c r="V369" s="236"/>
    </row>
    <row r="370" spans="1:22" ht="59.25" hidden="1" customHeight="1" outlineLevel="2" thickBot="1">
      <c r="A370" s="94"/>
      <c r="B370" s="202" t="s">
        <v>69</v>
      </c>
      <c r="C370" s="203"/>
      <c r="D370" s="203"/>
      <c r="E370" s="189" t="s">
        <v>86</v>
      </c>
      <c r="F370" s="190"/>
      <c r="G370" s="190"/>
      <c r="H370" s="190"/>
      <c r="I370" s="190"/>
      <c r="J370" s="190"/>
      <c r="K370" s="190"/>
      <c r="L370" s="190"/>
      <c r="M370" s="190"/>
      <c r="N370" s="190"/>
      <c r="O370" s="190"/>
      <c r="P370" s="190"/>
      <c r="Q370" s="190"/>
      <c r="R370" s="190"/>
      <c r="S370" s="190"/>
      <c r="T370" s="190"/>
      <c r="U370" s="190"/>
      <c r="V370" s="191"/>
    </row>
    <row r="371" spans="1:22" s="96" customFormat="1" ht="17.25" hidden="1" customHeight="1" thickBot="1">
      <c r="A371" s="94"/>
      <c r="B371" s="124"/>
      <c r="C371" s="125"/>
      <c r="D371" s="125"/>
      <c r="E371" s="126"/>
      <c r="F371" s="149"/>
      <c r="G371" s="149"/>
      <c r="H371" s="149"/>
      <c r="I371" s="149"/>
      <c r="J371" s="149"/>
      <c r="K371" s="149"/>
      <c r="L371" s="149"/>
      <c r="M371" s="149"/>
      <c r="N371" s="149"/>
      <c r="O371" s="149"/>
      <c r="P371" s="149"/>
      <c r="Q371" s="149"/>
      <c r="R371" s="149"/>
      <c r="S371" s="149"/>
      <c r="T371" s="149"/>
      <c r="U371" s="149"/>
      <c r="V371" s="149"/>
    </row>
    <row r="372" spans="1:22" ht="22.5" customHeight="1">
      <c r="A372" s="94"/>
      <c r="B372" s="210" t="s">
        <v>70</v>
      </c>
      <c r="C372" s="211"/>
      <c r="D372" s="211"/>
      <c r="E372" s="211"/>
      <c r="F372" s="211"/>
      <c r="G372" s="211"/>
      <c r="H372" s="211"/>
      <c r="I372" s="211"/>
      <c r="J372" s="211"/>
      <c r="K372" s="211"/>
      <c r="L372" s="211"/>
      <c r="M372" s="211"/>
      <c r="N372" s="211"/>
      <c r="O372" s="211"/>
      <c r="P372" s="211"/>
      <c r="Q372" s="211"/>
      <c r="R372" s="211"/>
      <c r="S372" s="211"/>
      <c r="T372" s="211"/>
      <c r="U372" s="211"/>
      <c r="V372" s="212"/>
    </row>
    <row r="373" spans="1:22" ht="27" customHeight="1">
      <c r="A373" s="97"/>
      <c r="B373" s="101"/>
      <c r="C373" s="97"/>
      <c r="D373" s="97"/>
      <c r="E373" s="97"/>
      <c r="F373" s="97"/>
      <c r="G373" s="97"/>
      <c r="H373" s="97"/>
      <c r="I373" s="97"/>
      <c r="J373" s="97"/>
      <c r="K373" s="97"/>
      <c r="L373" s="97"/>
      <c r="M373" s="97"/>
      <c r="N373" s="97"/>
      <c r="O373" s="97"/>
      <c r="P373" s="97"/>
      <c r="Q373" s="97"/>
      <c r="R373" s="97"/>
      <c r="S373" s="97"/>
      <c r="T373" s="97"/>
      <c r="U373" s="97"/>
      <c r="V373" s="98"/>
    </row>
    <row r="374" spans="1:22" ht="27" customHeight="1" thickBot="1">
      <c r="A374" s="97"/>
      <c r="B374" s="276" t="str">
        <f>'Ocena na podst. danych'!B26</f>
        <v>EFEKTYWNOŚĆ</v>
      </c>
      <c r="C374" s="277"/>
      <c r="D374" s="277"/>
      <c r="E374" s="277"/>
      <c r="F374" s="113" t="s">
        <v>61</v>
      </c>
      <c r="G374" s="113" t="s">
        <v>60</v>
      </c>
      <c r="H374" s="113" t="s">
        <v>62</v>
      </c>
      <c r="I374" s="97"/>
      <c r="J374" s="273" t="s">
        <v>59</v>
      </c>
      <c r="K374" s="274"/>
      <c r="L374" s="274"/>
      <c r="M374" s="274"/>
      <c r="N374" s="274"/>
      <c r="O374" s="274"/>
      <c r="P374" s="274"/>
      <c r="Q374" s="274"/>
      <c r="R374" s="274"/>
      <c r="S374" s="274"/>
      <c r="T374" s="274"/>
      <c r="U374" s="274"/>
      <c r="V374" s="275"/>
    </row>
    <row r="375" spans="1:22" ht="15">
      <c r="A375" s="97"/>
      <c r="B375" s="102" t="str">
        <f>'Skala ocen'!B4:E4</f>
        <v>KRYTERIUM 1 Redukcja presji</v>
      </c>
      <c r="C375" s="68"/>
      <c r="D375" s="68"/>
      <c r="E375" s="68"/>
      <c r="F375" s="151">
        <f>'Ocena na podst. danych'!$F$7</f>
        <v>2</v>
      </c>
      <c r="G375" s="108">
        <f>'Ocena na podst. danych'!$H$7</f>
        <v>2</v>
      </c>
      <c r="H375" s="108">
        <f>IFERROR(F375*G375,"brak CBA")</f>
        <v>4</v>
      </c>
      <c r="I375" s="96"/>
      <c r="J375" s="292" t="str">
        <f>CONCATENATE("KORZYŚCI","
",VLOOKUP($E$5,[2]TAB_ZBIORCZA!$C$5:$AB$62,19,FALSE),"
",VLOOKUP($E$5,[2]TAB_ZBIORCZA!$C$5:$AB$62,15,FALSE),"
",VLOOKUP($E$5,[2]TAB_ZBIORCZA!$C$5:$AB$62,20,FALSE),"
","
",
"KOSZTY","
",VLOOKUP($E$5,[2]TAB_ZBIORCZA!$C$5:$AB$62,21,FALSE),"
",VLOOKUP($E$5,[2]TAB_ZBIORCZA!$C$5:$AB$62,22,FALSE),"
","
EFEKTYWNOŚĆ KOSZTOWA","
",(VLOOKUP($E$5,[2]TAB_ZBIORCZA!$C$5:$AB$62,17,FALSE)))</f>
        <v>KORZYŚCI
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KOSZTY
Szacunkowe koszty wdrożenia działania wynoszą 50000000 PLN.
Żródło oszacowania kosztów:Szacunki własne kosztów
Założenia do szacunku kosztów:
Szacunkowy koszt wprowadzenia w portach morskich urządzeń do odbioru odpadów oraz pozostałości ładunkowych ze statków.
EFEKTYWNOŚĆ KOSZTOWA
Ostatecznie, uwzględniając wyniki analizy jakościowej oraz szacowane koszty, pod względem efektywności kosztowej działanie oceniono na 5 (w 5-stopniowej skali, gdzie 1 oznacza bardzo niską, a 5 bardzo wysoką efektywność kosztową).</v>
      </c>
      <c r="K375" s="293"/>
      <c r="L375" s="293"/>
      <c r="M375" s="293"/>
      <c r="N375" s="293"/>
      <c r="O375" s="293"/>
      <c r="P375" s="293"/>
      <c r="Q375" s="293"/>
      <c r="R375" s="293"/>
      <c r="S375" s="293"/>
      <c r="T375" s="293"/>
      <c r="U375" s="293"/>
      <c r="V375" s="294"/>
    </row>
    <row r="376" spans="1:22" ht="15">
      <c r="A376" s="97"/>
      <c r="B376" s="102" t="str">
        <f>'Skala ocen'!B10:E10</f>
        <v>KRYTERIUM 2 Liczba cech GES</v>
      </c>
      <c r="C376" s="68"/>
      <c r="D376" s="68"/>
      <c r="E376" s="68"/>
      <c r="F376" s="151">
        <f>'Ocena na podst. danych'!F11</f>
        <v>3</v>
      </c>
      <c r="G376" s="108">
        <f>'Ocena na podst. danych'!H11</f>
        <v>1</v>
      </c>
      <c r="H376" s="108">
        <f>IFERROR(F376*G376,"brak CBA")</f>
        <v>3</v>
      </c>
      <c r="I376" s="96"/>
      <c r="J376" s="295"/>
      <c r="K376" s="296"/>
      <c r="L376" s="296"/>
      <c r="M376" s="296"/>
      <c r="N376" s="296"/>
      <c r="O376" s="296"/>
      <c r="P376" s="296"/>
      <c r="Q376" s="296"/>
      <c r="R376" s="296"/>
      <c r="S376" s="296"/>
      <c r="T376" s="296"/>
      <c r="U376" s="296"/>
      <c r="V376" s="297"/>
    </row>
    <row r="377" spans="1:22" ht="15">
      <c r="A377" s="97"/>
      <c r="B377" s="102" t="str">
        <f>'Skala ocen'!B16:E16</f>
        <v>KRYTERIUM 3 Zasięg geograficzny</v>
      </c>
      <c r="C377" s="68"/>
      <c r="D377" s="68"/>
      <c r="E377" s="68"/>
      <c r="F377" s="151">
        <f>'Ocena na podst. danych'!$F$15</f>
        <v>4</v>
      </c>
      <c r="G377" s="108">
        <f>'Ocena na podst. danych'!$H$15</f>
        <v>1</v>
      </c>
      <c r="H377" s="108">
        <f>IFERROR(F377*G377,"brak CBA")</f>
        <v>4</v>
      </c>
      <c r="I377" s="67"/>
      <c r="J377" s="295"/>
      <c r="K377" s="296"/>
      <c r="L377" s="296"/>
      <c r="M377" s="296"/>
      <c r="N377" s="296"/>
      <c r="O377" s="296"/>
      <c r="P377" s="296"/>
      <c r="Q377" s="296"/>
      <c r="R377" s="296"/>
      <c r="S377" s="296"/>
      <c r="T377" s="296"/>
      <c r="U377" s="296"/>
      <c r="V377" s="297"/>
    </row>
    <row r="378" spans="1:22" ht="15">
      <c r="A378" s="97"/>
      <c r="B378" s="112" t="str">
        <f>'Skala ocen'!B22:E22</f>
        <v>KRYTERIUM 4 Czas osiągnięcia celu</v>
      </c>
      <c r="C378" s="110"/>
      <c r="D378" s="110"/>
      <c r="E378" s="110"/>
      <c r="F378" s="152">
        <f>'Ocena na podst. danych'!$F$20</f>
        <v>4</v>
      </c>
      <c r="G378" s="111">
        <f>'Ocena na podst. danych'!$H$20</f>
        <v>0.5</v>
      </c>
      <c r="H378" s="111">
        <f>IFERROR(F378*G378,"brak CBA")</f>
        <v>2</v>
      </c>
      <c r="I378" s="69"/>
      <c r="J378" s="295"/>
      <c r="K378" s="296"/>
      <c r="L378" s="296"/>
      <c r="M378" s="296"/>
      <c r="N378" s="296"/>
      <c r="O378" s="296"/>
      <c r="P378" s="296"/>
      <c r="Q378" s="296"/>
      <c r="R378" s="296"/>
      <c r="S378" s="296"/>
      <c r="T378" s="296"/>
      <c r="U378" s="296"/>
      <c r="V378" s="297"/>
    </row>
    <row r="379" spans="1:22" ht="15">
      <c r="A379" s="97"/>
      <c r="B379" s="260" t="str">
        <f>'Ocena na podst. danych'!B23</f>
        <v>OCENA NA PODSTAWIE KRYTERIÓW</v>
      </c>
      <c r="C379" s="261"/>
      <c r="D379" s="261"/>
      <c r="E379" s="261"/>
      <c r="F379" s="261"/>
      <c r="G379" s="261"/>
      <c r="H379" s="109">
        <f>'Ocena na podst. danych'!$F$23</f>
        <v>13</v>
      </c>
      <c r="I379" s="70"/>
      <c r="J379" s="295"/>
      <c r="K379" s="296"/>
      <c r="L379" s="296"/>
      <c r="M379" s="296"/>
      <c r="N379" s="296"/>
      <c r="O379" s="296"/>
      <c r="P379" s="296"/>
      <c r="Q379" s="296"/>
      <c r="R379" s="296"/>
      <c r="S379" s="296"/>
      <c r="T379" s="296"/>
      <c r="U379" s="296"/>
      <c r="V379" s="297"/>
    </row>
    <row r="380" spans="1:22" ht="15">
      <c r="A380" s="97"/>
      <c r="B380" s="95"/>
      <c r="C380" s="96"/>
      <c r="D380" s="96"/>
      <c r="E380" s="96"/>
      <c r="F380" s="96"/>
      <c r="G380" s="96"/>
      <c r="H380" s="96"/>
      <c r="I380" s="70"/>
      <c r="J380" s="295"/>
      <c r="K380" s="296"/>
      <c r="L380" s="296"/>
      <c r="M380" s="296"/>
      <c r="N380" s="296"/>
      <c r="O380" s="296"/>
      <c r="P380" s="296"/>
      <c r="Q380" s="296"/>
      <c r="R380" s="296"/>
      <c r="S380" s="296"/>
      <c r="T380" s="296"/>
      <c r="U380" s="296"/>
      <c r="V380" s="297"/>
    </row>
    <row r="381" spans="1:22" ht="15">
      <c r="A381" s="97"/>
      <c r="B381" s="95"/>
      <c r="C381" s="96"/>
      <c r="D381" s="96"/>
      <c r="E381" s="96"/>
      <c r="F381" s="96"/>
      <c r="G381" s="96"/>
      <c r="H381" s="96"/>
      <c r="I381" s="70"/>
      <c r="J381" s="295"/>
      <c r="K381" s="296"/>
      <c r="L381" s="296"/>
      <c r="M381" s="296"/>
      <c r="N381" s="296"/>
      <c r="O381" s="296"/>
      <c r="P381" s="296"/>
      <c r="Q381" s="296"/>
      <c r="R381" s="296"/>
      <c r="S381" s="296"/>
      <c r="T381" s="296"/>
      <c r="U381" s="296"/>
      <c r="V381" s="297"/>
    </row>
    <row r="382" spans="1:22" ht="15.75" customHeight="1">
      <c r="A382" s="97"/>
      <c r="B382" s="95"/>
      <c r="C382" s="96"/>
      <c r="D382" s="96"/>
      <c r="E382" s="96"/>
      <c r="F382" s="96"/>
      <c r="G382" s="96"/>
      <c r="H382" s="71"/>
      <c r="I382" s="70"/>
      <c r="J382" s="295"/>
      <c r="K382" s="296"/>
      <c r="L382" s="296"/>
      <c r="M382" s="296"/>
      <c r="N382" s="296"/>
      <c r="O382" s="296"/>
      <c r="P382" s="296"/>
      <c r="Q382" s="296"/>
      <c r="R382" s="296"/>
      <c r="S382" s="296"/>
      <c r="T382" s="296"/>
      <c r="U382" s="296"/>
      <c r="V382" s="297"/>
    </row>
    <row r="383" spans="1:22" ht="15" customHeight="1">
      <c r="A383" s="97"/>
      <c r="B383" s="95"/>
      <c r="C383" s="96"/>
      <c r="D383" s="96"/>
      <c r="E383" s="96"/>
      <c r="F383" s="96"/>
      <c r="G383" s="96"/>
      <c r="H383" s="71"/>
      <c r="I383" s="70"/>
      <c r="J383" s="295"/>
      <c r="K383" s="296"/>
      <c r="L383" s="296"/>
      <c r="M383" s="296"/>
      <c r="N383" s="296"/>
      <c r="O383" s="296"/>
      <c r="P383" s="296"/>
      <c r="Q383" s="296"/>
      <c r="R383" s="296"/>
      <c r="S383" s="296"/>
      <c r="T383" s="296"/>
      <c r="U383" s="296"/>
      <c r="V383" s="297"/>
    </row>
    <row r="384" spans="1:22" ht="15" customHeight="1">
      <c r="A384" s="97"/>
      <c r="B384" s="95"/>
      <c r="C384" s="96"/>
      <c r="D384" s="96"/>
      <c r="E384" s="96"/>
      <c r="F384" s="96"/>
      <c r="G384" s="96"/>
      <c r="H384" s="71"/>
      <c r="I384" s="70"/>
      <c r="J384" s="295"/>
      <c r="K384" s="296"/>
      <c r="L384" s="296"/>
      <c r="M384" s="296"/>
      <c r="N384" s="296"/>
      <c r="O384" s="296"/>
      <c r="P384" s="296"/>
      <c r="Q384" s="296"/>
      <c r="R384" s="296"/>
      <c r="S384" s="296"/>
      <c r="T384" s="296"/>
      <c r="U384" s="296"/>
      <c r="V384" s="297"/>
    </row>
    <row r="385" spans="1:22" ht="15" customHeight="1">
      <c r="A385" s="97"/>
      <c r="B385" s="95"/>
      <c r="C385" s="96"/>
      <c r="D385" s="96"/>
      <c r="E385" s="96"/>
      <c r="F385" s="96"/>
      <c r="G385" s="96"/>
      <c r="H385" s="71"/>
      <c r="I385" s="70"/>
      <c r="J385" s="295"/>
      <c r="K385" s="296"/>
      <c r="L385" s="296"/>
      <c r="M385" s="296"/>
      <c r="N385" s="296"/>
      <c r="O385" s="296"/>
      <c r="P385" s="296"/>
      <c r="Q385" s="296"/>
      <c r="R385" s="296"/>
      <c r="S385" s="296"/>
      <c r="T385" s="296"/>
      <c r="U385" s="296"/>
      <c r="V385" s="297"/>
    </row>
    <row r="386" spans="1:22" ht="15" customHeight="1">
      <c r="A386" s="97"/>
      <c r="B386" s="95"/>
      <c r="C386" s="96"/>
      <c r="D386" s="96"/>
      <c r="E386" s="96"/>
      <c r="F386" s="96"/>
      <c r="G386" s="96"/>
      <c r="H386" s="71"/>
      <c r="I386" s="70"/>
      <c r="J386" s="295"/>
      <c r="K386" s="296"/>
      <c r="L386" s="296"/>
      <c r="M386" s="296"/>
      <c r="N386" s="296"/>
      <c r="O386" s="296"/>
      <c r="P386" s="296"/>
      <c r="Q386" s="296"/>
      <c r="R386" s="296"/>
      <c r="S386" s="296"/>
      <c r="T386" s="296"/>
      <c r="U386" s="296"/>
      <c r="V386" s="297"/>
    </row>
    <row r="387" spans="1:22" ht="15" customHeight="1">
      <c r="A387" s="97"/>
      <c r="B387" s="95"/>
      <c r="C387" s="96"/>
      <c r="D387" s="96"/>
      <c r="E387" s="96"/>
      <c r="F387" s="96"/>
      <c r="G387" s="96"/>
      <c r="H387" s="71"/>
      <c r="I387" s="70"/>
      <c r="J387" s="295"/>
      <c r="K387" s="296"/>
      <c r="L387" s="296"/>
      <c r="M387" s="296"/>
      <c r="N387" s="296"/>
      <c r="O387" s="296"/>
      <c r="P387" s="296"/>
      <c r="Q387" s="296"/>
      <c r="R387" s="296"/>
      <c r="S387" s="296"/>
      <c r="T387" s="296"/>
      <c r="U387" s="296"/>
      <c r="V387" s="297"/>
    </row>
    <row r="388" spans="1:22" ht="13.5" customHeight="1">
      <c r="A388" s="97"/>
      <c r="B388" s="95"/>
      <c r="C388" s="96"/>
      <c r="D388" s="96"/>
      <c r="E388" s="96"/>
      <c r="F388" s="96"/>
      <c r="G388" s="96"/>
      <c r="H388" s="96"/>
      <c r="I388" s="96"/>
      <c r="J388" s="295"/>
      <c r="K388" s="296"/>
      <c r="L388" s="296"/>
      <c r="M388" s="296"/>
      <c r="N388" s="296"/>
      <c r="O388" s="296"/>
      <c r="P388" s="296"/>
      <c r="Q388" s="296"/>
      <c r="R388" s="296"/>
      <c r="S388" s="296"/>
      <c r="T388" s="296"/>
      <c r="U388" s="296"/>
      <c r="V388" s="297"/>
    </row>
    <row r="389" spans="1:22" ht="15" customHeight="1">
      <c r="A389" s="97"/>
      <c r="B389" s="95"/>
      <c r="C389" s="96"/>
      <c r="D389" s="96"/>
      <c r="E389" s="96"/>
      <c r="F389" s="96"/>
      <c r="G389" s="96"/>
      <c r="H389" s="72"/>
      <c r="I389" s="72"/>
      <c r="J389" s="295"/>
      <c r="K389" s="296"/>
      <c r="L389" s="296"/>
      <c r="M389" s="296"/>
      <c r="N389" s="296"/>
      <c r="O389" s="296"/>
      <c r="P389" s="296"/>
      <c r="Q389" s="296"/>
      <c r="R389" s="296"/>
      <c r="S389" s="296"/>
      <c r="T389" s="296"/>
      <c r="U389" s="296"/>
      <c r="V389" s="297"/>
    </row>
    <row r="390" spans="1:22" ht="15.75">
      <c r="A390" s="97"/>
      <c r="B390" s="95"/>
      <c r="C390" s="96"/>
      <c r="D390" s="96"/>
      <c r="E390" s="96"/>
      <c r="F390" s="96"/>
      <c r="G390" s="96"/>
      <c r="H390" s="73"/>
      <c r="I390" s="73"/>
      <c r="J390" s="295"/>
      <c r="K390" s="296"/>
      <c r="L390" s="296"/>
      <c r="M390" s="296"/>
      <c r="N390" s="296"/>
      <c r="O390" s="296"/>
      <c r="P390" s="296"/>
      <c r="Q390" s="296"/>
      <c r="R390" s="296"/>
      <c r="S390" s="296"/>
      <c r="T390" s="296"/>
      <c r="U390" s="296"/>
      <c r="V390" s="297"/>
    </row>
    <row r="391" spans="1:22" ht="15" customHeight="1">
      <c r="A391" s="97"/>
      <c r="B391" s="95"/>
      <c r="C391" s="96"/>
      <c r="D391" s="96"/>
      <c r="E391" s="96"/>
      <c r="F391" s="96"/>
      <c r="G391" s="96"/>
      <c r="H391" s="72"/>
      <c r="I391" s="72"/>
      <c r="J391" s="295"/>
      <c r="K391" s="296"/>
      <c r="L391" s="296"/>
      <c r="M391" s="296"/>
      <c r="N391" s="296"/>
      <c r="O391" s="296"/>
      <c r="P391" s="296"/>
      <c r="Q391" s="296"/>
      <c r="R391" s="296"/>
      <c r="S391" s="296"/>
      <c r="T391" s="296"/>
      <c r="U391" s="296"/>
      <c r="V391" s="297"/>
    </row>
    <row r="392" spans="1:22" ht="15" customHeight="1">
      <c r="A392" s="97"/>
      <c r="B392" s="95"/>
      <c r="C392" s="96"/>
      <c r="D392" s="96"/>
      <c r="E392" s="96"/>
      <c r="F392" s="96"/>
      <c r="G392" s="96"/>
      <c r="H392" s="74"/>
      <c r="I392" s="74"/>
      <c r="J392" s="295"/>
      <c r="K392" s="296"/>
      <c r="L392" s="296"/>
      <c r="M392" s="296"/>
      <c r="N392" s="296"/>
      <c r="O392" s="296"/>
      <c r="P392" s="296"/>
      <c r="Q392" s="296"/>
      <c r="R392" s="296"/>
      <c r="S392" s="296"/>
      <c r="T392" s="296"/>
      <c r="U392" s="296"/>
      <c r="V392" s="297"/>
    </row>
    <row r="393" spans="1:22" ht="15" customHeight="1">
      <c r="A393" s="97"/>
      <c r="B393" s="95"/>
      <c r="C393" s="96"/>
      <c r="D393" s="96"/>
      <c r="E393" s="96"/>
      <c r="F393" s="96"/>
      <c r="G393" s="96"/>
      <c r="H393" s="75"/>
      <c r="I393" s="75"/>
      <c r="J393" s="295"/>
      <c r="K393" s="296"/>
      <c r="L393" s="296"/>
      <c r="M393" s="296"/>
      <c r="N393" s="296"/>
      <c r="O393" s="296"/>
      <c r="P393" s="296"/>
      <c r="Q393" s="296"/>
      <c r="R393" s="296"/>
      <c r="S393" s="296"/>
      <c r="T393" s="296"/>
      <c r="U393" s="296"/>
      <c r="V393" s="297"/>
    </row>
    <row r="394" spans="1:22" ht="15" customHeight="1">
      <c r="A394" s="97"/>
      <c r="B394" s="95"/>
      <c r="C394" s="96"/>
      <c r="D394" s="96"/>
      <c r="E394" s="96"/>
      <c r="F394" s="96"/>
      <c r="G394" s="96"/>
      <c r="H394" s="75"/>
      <c r="I394" s="75"/>
      <c r="J394" s="295"/>
      <c r="K394" s="296"/>
      <c r="L394" s="296"/>
      <c r="M394" s="296"/>
      <c r="N394" s="296"/>
      <c r="O394" s="296"/>
      <c r="P394" s="296"/>
      <c r="Q394" s="296"/>
      <c r="R394" s="296"/>
      <c r="S394" s="296"/>
      <c r="T394" s="296"/>
      <c r="U394" s="296"/>
      <c r="V394" s="297"/>
    </row>
    <row r="395" spans="1:22" ht="15" customHeight="1">
      <c r="A395" s="97"/>
      <c r="B395" s="95"/>
      <c r="C395" s="96"/>
      <c r="D395" s="96"/>
      <c r="E395" s="96"/>
      <c r="F395" s="96"/>
      <c r="G395" s="96"/>
      <c r="H395" s="75"/>
      <c r="I395" s="75"/>
      <c r="J395" s="295"/>
      <c r="K395" s="296"/>
      <c r="L395" s="296"/>
      <c r="M395" s="296"/>
      <c r="N395" s="296"/>
      <c r="O395" s="296"/>
      <c r="P395" s="296"/>
      <c r="Q395" s="296"/>
      <c r="R395" s="296"/>
      <c r="S395" s="296"/>
      <c r="T395" s="296"/>
      <c r="U395" s="296"/>
      <c r="V395" s="297"/>
    </row>
    <row r="396" spans="1:22" ht="15" customHeight="1">
      <c r="A396" s="97"/>
      <c r="B396" s="95"/>
      <c r="C396" s="96"/>
      <c r="D396" s="96"/>
      <c r="E396" s="96"/>
      <c r="F396" s="96"/>
      <c r="G396" s="96"/>
      <c r="H396" s="75"/>
      <c r="I396" s="75"/>
      <c r="J396" s="295"/>
      <c r="K396" s="296"/>
      <c r="L396" s="296"/>
      <c r="M396" s="296"/>
      <c r="N396" s="296"/>
      <c r="O396" s="296"/>
      <c r="P396" s="296"/>
      <c r="Q396" s="296"/>
      <c r="R396" s="296"/>
      <c r="S396" s="296"/>
      <c r="T396" s="296"/>
      <c r="U396" s="296"/>
      <c r="V396" s="297"/>
    </row>
    <row r="397" spans="1:22" ht="15" customHeight="1">
      <c r="A397" s="97"/>
      <c r="B397" s="95"/>
      <c r="C397" s="96"/>
      <c r="D397" s="96"/>
      <c r="E397" s="96"/>
      <c r="F397" s="96"/>
      <c r="G397" s="96"/>
      <c r="H397" s="75"/>
      <c r="I397" s="75"/>
      <c r="J397" s="295"/>
      <c r="K397" s="296"/>
      <c r="L397" s="296"/>
      <c r="M397" s="296"/>
      <c r="N397" s="296"/>
      <c r="O397" s="296"/>
      <c r="P397" s="296"/>
      <c r="Q397" s="296"/>
      <c r="R397" s="296"/>
      <c r="S397" s="296"/>
      <c r="T397" s="296"/>
      <c r="U397" s="296"/>
      <c r="V397" s="297"/>
    </row>
    <row r="398" spans="1:22" ht="15" customHeight="1">
      <c r="A398" s="97"/>
      <c r="B398" s="95"/>
      <c r="C398" s="96"/>
      <c r="D398" s="96"/>
      <c r="E398" s="96"/>
      <c r="F398" s="96"/>
      <c r="G398" s="96"/>
      <c r="H398" s="75"/>
      <c r="I398" s="75"/>
      <c r="J398" s="295"/>
      <c r="K398" s="296"/>
      <c r="L398" s="296"/>
      <c r="M398" s="296"/>
      <c r="N398" s="296"/>
      <c r="O398" s="296"/>
      <c r="P398" s="296"/>
      <c r="Q398" s="296"/>
      <c r="R398" s="296"/>
      <c r="S398" s="296"/>
      <c r="T398" s="296"/>
      <c r="U398" s="296"/>
      <c r="V398" s="297"/>
    </row>
    <row r="399" spans="1:22" ht="15">
      <c r="A399" s="97"/>
      <c r="B399" s="103" t="str">
        <f>'Skala ocen'!B32</f>
        <v>&lt;7</v>
      </c>
      <c r="C399" s="255" t="str">
        <f>'Skala ocen'!D32</f>
        <v>bardzo niska</v>
      </c>
      <c r="D399" s="255"/>
      <c r="E399" s="258">
        <f>'Skala ocen'!E32</f>
        <v>1</v>
      </c>
      <c r="F399" s="259"/>
      <c r="G399" s="96"/>
      <c r="H399" s="75"/>
      <c r="I399" s="75"/>
      <c r="J399" s="295"/>
      <c r="K399" s="296"/>
      <c r="L399" s="296"/>
      <c r="M399" s="296"/>
      <c r="N399" s="296"/>
      <c r="O399" s="296"/>
      <c r="P399" s="296"/>
      <c r="Q399" s="296"/>
      <c r="R399" s="296"/>
      <c r="S399" s="296"/>
      <c r="T399" s="296"/>
      <c r="U399" s="296"/>
      <c r="V399" s="297"/>
    </row>
    <row r="400" spans="1:22" ht="15">
      <c r="A400" s="97"/>
      <c r="B400" s="103" t="str">
        <f>'Skala ocen'!B33</f>
        <v>7 - 8</v>
      </c>
      <c r="C400" s="255" t="str">
        <f>'Skala ocen'!D33</f>
        <v>niska</v>
      </c>
      <c r="D400" s="255"/>
      <c r="E400" s="258">
        <f>'Skala ocen'!E33</f>
        <v>2</v>
      </c>
      <c r="F400" s="259"/>
      <c r="G400" s="96"/>
      <c r="H400" s="75"/>
      <c r="I400" s="75"/>
      <c r="J400" s="295"/>
      <c r="K400" s="296"/>
      <c r="L400" s="296"/>
      <c r="M400" s="296"/>
      <c r="N400" s="296"/>
      <c r="O400" s="296"/>
      <c r="P400" s="296"/>
      <c r="Q400" s="296"/>
      <c r="R400" s="296"/>
      <c r="S400" s="296"/>
      <c r="T400" s="296"/>
      <c r="U400" s="296"/>
      <c r="V400" s="297"/>
    </row>
    <row r="401" spans="1:22" ht="15">
      <c r="A401" s="97"/>
      <c r="B401" s="103" t="str">
        <f>'Skala ocen'!B34</f>
        <v>8 - 9</v>
      </c>
      <c r="C401" s="255" t="str">
        <f>'Skala ocen'!D34</f>
        <v>średnia</v>
      </c>
      <c r="D401" s="255"/>
      <c r="E401" s="258">
        <f>'Skala ocen'!E34</f>
        <v>3</v>
      </c>
      <c r="F401" s="259"/>
      <c r="G401" s="96"/>
      <c r="H401" s="75"/>
      <c r="I401" s="75"/>
      <c r="J401" s="295"/>
      <c r="K401" s="296"/>
      <c r="L401" s="296"/>
      <c r="M401" s="296"/>
      <c r="N401" s="296"/>
      <c r="O401" s="296"/>
      <c r="P401" s="296"/>
      <c r="Q401" s="296"/>
      <c r="R401" s="296"/>
      <c r="S401" s="296"/>
      <c r="T401" s="296"/>
      <c r="U401" s="296"/>
      <c r="V401" s="297"/>
    </row>
    <row r="402" spans="1:22" ht="15">
      <c r="A402" s="97"/>
      <c r="B402" s="103" t="str">
        <f>'Skala ocen'!B35</f>
        <v>9 - 11</v>
      </c>
      <c r="C402" s="255" t="str">
        <f>'Skala ocen'!D35</f>
        <v>wysoka</v>
      </c>
      <c r="D402" s="255"/>
      <c r="E402" s="258">
        <f>'Skala ocen'!E35</f>
        <v>4</v>
      </c>
      <c r="F402" s="259"/>
      <c r="G402" s="96"/>
      <c r="H402" s="75"/>
      <c r="I402" s="75"/>
      <c r="J402" s="295"/>
      <c r="K402" s="296"/>
      <c r="L402" s="296"/>
      <c r="M402" s="296"/>
      <c r="N402" s="296"/>
      <c r="O402" s="296"/>
      <c r="P402" s="296"/>
      <c r="Q402" s="296"/>
      <c r="R402" s="296"/>
      <c r="S402" s="296"/>
      <c r="T402" s="296"/>
      <c r="U402" s="296"/>
      <c r="V402" s="297"/>
    </row>
    <row r="403" spans="1:22" ht="15">
      <c r="A403" s="97"/>
      <c r="B403" s="103" t="str">
        <f>'Skala ocen'!B36</f>
        <v>&gt; 11</v>
      </c>
      <c r="C403" s="255" t="str">
        <f>'Skala ocen'!D36</f>
        <v>bardzo wysoka</v>
      </c>
      <c r="D403" s="255"/>
      <c r="E403" s="258">
        <f>'Skala ocen'!E36</f>
        <v>5</v>
      </c>
      <c r="F403" s="259"/>
      <c r="G403" s="96"/>
      <c r="H403" s="75"/>
      <c r="I403" s="75"/>
      <c r="J403" s="295"/>
      <c r="K403" s="296"/>
      <c r="L403" s="296"/>
      <c r="M403" s="296"/>
      <c r="N403" s="296"/>
      <c r="O403" s="296"/>
      <c r="P403" s="296"/>
      <c r="Q403" s="296"/>
      <c r="R403" s="296"/>
      <c r="S403" s="296"/>
      <c r="T403" s="296"/>
      <c r="U403" s="296"/>
      <c r="V403" s="297"/>
    </row>
    <row r="404" spans="1:22" ht="15.75" customHeight="1" thickBot="1">
      <c r="A404" s="97"/>
      <c r="B404" s="95"/>
      <c r="C404" s="96"/>
      <c r="D404" s="96"/>
      <c r="E404" s="96"/>
      <c r="F404" s="96"/>
      <c r="G404" s="96"/>
      <c r="H404" s="75"/>
      <c r="I404" s="75"/>
      <c r="J404" s="127"/>
      <c r="K404" s="128"/>
      <c r="L404" s="128"/>
      <c r="M404" s="128"/>
      <c r="N404" s="128"/>
      <c r="O404" s="128"/>
      <c r="P404" s="128"/>
      <c r="Q404" s="128"/>
      <c r="R404" s="128"/>
      <c r="S404" s="128"/>
      <c r="T404" s="128"/>
      <c r="U404" s="128"/>
      <c r="V404" s="129"/>
    </row>
    <row r="405" spans="1:22" s="51" customFormat="1" ht="30" customHeight="1" thickBot="1">
      <c r="A405" s="100"/>
      <c r="B405" s="117" t="s">
        <v>57</v>
      </c>
      <c r="C405" s="115"/>
      <c r="D405" s="115"/>
      <c r="E405" s="116"/>
      <c r="F405" s="92">
        <f>'Ocena na podst. danych'!$F$26</f>
        <v>5</v>
      </c>
      <c r="G405" s="254" t="str">
        <f>'Ocena na podst. danych'!$G$26</f>
        <v>bardzo wysoka</v>
      </c>
      <c r="H405" s="254"/>
      <c r="I405" s="99"/>
      <c r="J405" s="127"/>
      <c r="K405" s="128"/>
      <c r="L405" s="128"/>
      <c r="M405" s="128"/>
      <c r="N405" s="128"/>
      <c r="O405" s="128"/>
      <c r="P405" s="128"/>
      <c r="Q405" s="128"/>
      <c r="R405" s="128"/>
      <c r="S405" s="128"/>
      <c r="T405" s="128"/>
      <c r="U405" s="128"/>
      <c r="V405" s="129"/>
    </row>
    <row r="406" spans="1:22" ht="15.75" customHeight="1">
      <c r="A406" s="97"/>
      <c r="B406" s="95"/>
      <c r="C406" s="96"/>
      <c r="D406" s="96"/>
      <c r="E406" s="96"/>
      <c r="F406" s="96"/>
      <c r="G406" s="96"/>
      <c r="H406" s="75"/>
      <c r="I406" s="75"/>
      <c r="J406" s="127"/>
      <c r="K406" s="128"/>
      <c r="L406" s="128"/>
      <c r="M406" s="128"/>
      <c r="N406" s="128"/>
      <c r="O406" s="128"/>
      <c r="P406" s="128"/>
      <c r="Q406" s="128"/>
      <c r="R406" s="128"/>
      <c r="S406" s="128"/>
      <c r="T406" s="128"/>
      <c r="U406" s="128"/>
      <c r="V406" s="129"/>
    </row>
    <row r="407" spans="1:22" ht="30" customHeight="1">
      <c r="A407" s="97"/>
      <c r="B407" s="265" t="str">
        <f>'Ocena na podst. danych'!B29</f>
        <v>KOSZT WDROŻENIA</v>
      </c>
      <c r="C407" s="266"/>
      <c r="D407" s="266"/>
      <c r="E407" s="266"/>
      <c r="F407" s="267"/>
      <c r="G407" s="96"/>
      <c r="H407" s="76"/>
      <c r="I407" s="75"/>
      <c r="J407" s="127"/>
      <c r="K407" s="128"/>
      <c r="L407" s="128"/>
      <c r="M407" s="128"/>
      <c r="N407" s="128"/>
      <c r="O407" s="128"/>
      <c r="P407" s="128"/>
      <c r="Q407" s="128"/>
      <c r="R407" s="128"/>
      <c r="S407" s="128"/>
      <c r="T407" s="128"/>
      <c r="U407" s="128"/>
      <c r="V407" s="129"/>
    </row>
    <row r="408" spans="1:22" ht="15.75" thickBot="1">
      <c r="A408" s="97"/>
      <c r="B408" s="77" t="str">
        <f>'Ocena na podst. danych'!D30</f>
        <v>Całkowity koszt wdrożenia</v>
      </c>
      <c r="C408" s="78"/>
      <c r="D408" s="78"/>
      <c r="E408" s="78"/>
      <c r="F408" s="114">
        <f>'Ocena na podst. danych'!$D$31</f>
        <v>50000000</v>
      </c>
      <c r="G408" s="96"/>
      <c r="H408" s="75"/>
      <c r="I408" s="75"/>
      <c r="J408" s="127"/>
      <c r="K408" s="128"/>
      <c r="L408" s="128"/>
      <c r="M408" s="128"/>
      <c r="N408" s="128"/>
      <c r="O408" s="128"/>
      <c r="P408" s="128"/>
      <c r="Q408" s="128"/>
      <c r="R408" s="128"/>
      <c r="S408" s="128"/>
      <c r="T408" s="128"/>
      <c r="U408" s="128"/>
      <c r="V408" s="129"/>
    </row>
    <row r="409" spans="1:22" ht="15">
      <c r="A409" s="97"/>
      <c r="B409" s="104"/>
      <c r="C409" s="79"/>
      <c r="D409" s="79"/>
      <c r="E409" s="79"/>
      <c r="F409" s="80"/>
      <c r="G409" s="96"/>
      <c r="H409" s="75"/>
      <c r="I409" s="75"/>
      <c r="J409" s="127"/>
      <c r="K409" s="128"/>
      <c r="L409" s="128"/>
      <c r="M409" s="128"/>
      <c r="N409" s="128"/>
      <c r="O409" s="128"/>
      <c r="P409" s="128"/>
      <c r="Q409" s="128"/>
      <c r="R409" s="128"/>
      <c r="S409" s="128"/>
      <c r="T409" s="128"/>
      <c r="U409" s="128"/>
      <c r="V409" s="129"/>
    </row>
    <row r="410" spans="1:22" ht="15">
      <c r="A410" s="97"/>
      <c r="B410" s="103" t="str">
        <f>'Skala ocen'!B42</f>
        <v>&gt; 250 mln PLN</v>
      </c>
      <c r="C410" s="255" t="str">
        <f>'Skala ocen'!D42</f>
        <v>bardzo wysoki</v>
      </c>
      <c r="D410" s="255"/>
      <c r="E410" s="255">
        <f>'Skala ocen'!E42</f>
        <v>1</v>
      </c>
      <c r="F410" s="255"/>
      <c r="G410" s="75"/>
      <c r="H410" s="75"/>
      <c r="I410" s="75"/>
      <c r="J410" s="127"/>
      <c r="K410" s="128"/>
      <c r="L410" s="128"/>
      <c r="M410" s="128"/>
      <c r="N410" s="128"/>
      <c r="O410" s="128"/>
      <c r="P410" s="128"/>
      <c r="Q410" s="128"/>
      <c r="R410" s="128"/>
      <c r="S410" s="128"/>
      <c r="T410" s="128"/>
      <c r="U410" s="128"/>
      <c r="V410" s="129"/>
    </row>
    <row r="411" spans="1:22" ht="15">
      <c r="A411" s="97"/>
      <c r="B411" s="103" t="str">
        <f>'Skala ocen'!B43</f>
        <v>150-250 mln PLN</v>
      </c>
      <c r="C411" s="255" t="str">
        <f>'Skala ocen'!D43</f>
        <v>wysoki</v>
      </c>
      <c r="D411" s="255"/>
      <c r="E411" s="255">
        <f>'Skala ocen'!E43</f>
        <v>2</v>
      </c>
      <c r="F411" s="255"/>
      <c r="G411" s="75"/>
      <c r="H411" s="75"/>
      <c r="I411" s="75"/>
      <c r="J411" s="127"/>
      <c r="K411" s="128"/>
      <c r="L411" s="128"/>
      <c r="M411" s="128"/>
      <c r="N411" s="128"/>
      <c r="O411" s="128"/>
      <c r="P411" s="128"/>
      <c r="Q411" s="128"/>
      <c r="R411" s="128"/>
      <c r="S411" s="128"/>
      <c r="T411" s="128"/>
      <c r="U411" s="128"/>
      <c r="V411" s="129"/>
    </row>
    <row r="412" spans="1:22" ht="15">
      <c r="A412" s="97"/>
      <c r="B412" s="103" t="str">
        <f>'Skala ocen'!B44</f>
        <v>75-150 mln PLN</v>
      </c>
      <c r="C412" s="255" t="str">
        <f>'Skala ocen'!D44</f>
        <v>średni</v>
      </c>
      <c r="D412" s="255"/>
      <c r="E412" s="255">
        <f>'Skala ocen'!E44</f>
        <v>3</v>
      </c>
      <c r="F412" s="255"/>
      <c r="G412" s="75"/>
      <c r="H412" s="75"/>
      <c r="I412" s="75"/>
      <c r="J412" s="127"/>
      <c r="K412" s="128"/>
      <c r="L412" s="128"/>
      <c r="M412" s="128"/>
      <c r="N412" s="128"/>
      <c r="O412" s="128"/>
      <c r="P412" s="128"/>
      <c r="Q412" s="128"/>
      <c r="R412" s="128"/>
      <c r="S412" s="128"/>
      <c r="T412" s="128"/>
      <c r="U412" s="128"/>
      <c r="V412" s="129"/>
    </row>
    <row r="413" spans="1:22" ht="15">
      <c r="A413" s="97"/>
      <c r="B413" s="103" t="str">
        <f>'Skala ocen'!B45</f>
        <v>10-75 mln PLN</v>
      </c>
      <c r="C413" s="255" t="str">
        <f>'Skala ocen'!D45</f>
        <v>niski</v>
      </c>
      <c r="D413" s="255"/>
      <c r="E413" s="255">
        <f>'Skala ocen'!E45</f>
        <v>4</v>
      </c>
      <c r="F413" s="255"/>
      <c r="G413" s="75"/>
      <c r="H413" s="75"/>
      <c r="I413" s="75"/>
      <c r="J413" s="127"/>
      <c r="K413" s="128"/>
      <c r="L413" s="128"/>
      <c r="M413" s="128"/>
      <c r="N413" s="128"/>
      <c r="O413" s="128"/>
      <c r="P413" s="128"/>
      <c r="Q413" s="128"/>
      <c r="R413" s="128"/>
      <c r="S413" s="128"/>
      <c r="T413" s="128"/>
      <c r="U413" s="128"/>
      <c r="V413" s="129"/>
    </row>
    <row r="414" spans="1:22" ht="15">
      <c r="A414" s="97"/>
      <c r="B414" s="103" t="str">
        <f>'Skala ocen'!B46</f>
        <v>&lt; 10 mln</v>
      </c>
      <c r="C414" s="255" t="str">
        <f>'Skala ocen'!D46</f>
        <v>bardzo niski</v>
      </c>
      <c r="D414" s="255"/>
      <c r="E414" s="255">
        <f>'Skala ocen'!E46</f>
        <v>5</v>
      </c>
      <c r="F414" s="255"/>
      <c r="G414" s="75"/>
      <c r="H414" s="75"/>
      <c r="I414" s="75"/>
      <c r="J414" s="127"/>
      <c r="K414" s="128"/>
      <c r="L414" s="128"/>
      <c r="M414" s="128"/>
      <c r="N414" s="128"/>
      <c r="O414" s="128"/>
      <c r="P414" s="128"/>
      <c r="Q414" s="128"/>
      <c r="R414" s="128"/>
      <c r="S414" s="128"/>
      <c r="T414" s="128"/>
      <c r="U414" s="128"/>
      <c r="V414" s="129"/>
    </row>
    <row r="415" spans="1:22" ht="15.75" customHeight="1" thickBot="1">
      <c r="A415" s="97"/>
      <c r="B415" s="95"/>
      <c r="C415" s="96"/>
      <c r="D415" s="96"/>
      <c r="E415" s="96"/>
      <c r="F415" s="96"/>
      <c r="G415" s="75"/>
      <c r="H415" s="75"/>
      <c r="I415" s="75"/>
      <c r="J415" s="127"/>
      <c r="K415" s="128"/>
      <c r="L415" s="128"/>
      <c r="M415" s="128"/>
      <c r="N415" s="128"/>
      <c r="O415" s="128"/>
      <c r="P415" s="128"/>
      <c r="Q415" s="128"/>
      <c r="R415" s="128"/>
      <c r="S415" s="128"/>
      <c r="T415" s="128"/>
      <c r="U415" s="128"/>
      <c r="V415" s="129"/>
    </row>
    <row r="416" spans="1:22" s="51" customFormat="1" ht="29.25" customHeight="1" thickBot="1">
      <c r="A416" s="100"/>
      <c r="B416" s="117" t="s">
        <v>58</v>
      </c>
      <c r="C416" s="115"/>
      <c r="D416" s="115"/>
      <c r="E416" s="116"/>
      <c r="F416" s="92">
        <f>'Ocena na podst. danych'!$F$29</f>
        <v>4</v>
      </c>
      <c r="G416" s="254" t="str">
        <f>'Ocena na podst. danych'!$G$29</f>
        <v>niski</v>
      </c>
      <c r="H416" s="254"/>
      <c r="I416" s="75"/>
      <c r="J416" s="127"/>
      <c r="K416" s="128"/>
      <c r="L416" s="128"/>
      <c r="M416" s="128"/>
      <c r="N416" s="128"/>
      <c r="O416" s="128"/>
      <c r="P416" s="128"/>
      <c r="Q416" s="128"/>
      <c r="R416" s="128"/>
      <c r="S416" s="128"/>
      <c r="T416" s="128"/>
      <c r="U416" s="128"/>
      <c r="V416" s="129"/>
    </row>
    <row r="417" spans="1:22" ht="15.75" customHeight="1" thickBot="1">
      <c r="A417" s="97"/>
      <c r="B417" s="95"/>
      <c r="C417" s="96"/>
      <c r="D417" s="96"/>
      <c r="E417" s="96"/>
      <c r="F417" s="96"/>
      <c r="G417" s="96"/>
      <c r="H417" s="75"/>
      <c r="I417" s="75"/>
      <c r="J417" s="127"/>
      <c r="K417" s="128"/>
      <c r="L417" s="128"/>
      <c r="M417" s="128"/>
      <c r="N417" s="128"/>
      <c r="O417" s="128"/>
      <c r="P417" s="128"/>
      <c r="Q417" s="128"/>
      <c r="R417" s="128"/>
      <c r="S417" s="128"/>
      <c r="T417" s="128"/>
      <c r="U417" s="128"/>
      <c r="V417" s="129"/>
    </row>
    <row r="418" spans="1:22" ht="33" customHeight="1" thickBot="1">
      <c r="A418" s="97"/>
      <c r="B418" s="119"/>
      <c r="C418" s="81"/>
      <c r="D418" s="262" t="s">
        <v>33</v>
      </c>
      <c r="E418" s="263"/>
      <c r="F418" s="263"/>
      <c r="G418" s="263"/>
      <c r="H418" s="264"/>
      <c r="I418" s="96"/>
      <c r="J418" s="127"/>
      <c r="K418" s="128"/>
      <c r="L418" s="128"/>
      <c r="M418" s="128"/>
      <c r="N418" s="128"/>
      <c r="O418" s="128"/>
      <c r="P418" s="128"/>
      <c r="Q418" s="128"/>
      <c r="R418" s="128"/>
      <c r="S418" s="128"/>
      <c r="T418" s="128"/>
      <c r="U418" s="128"/>
      <c r="V418" s="129"/>
    </row>
    <row r="419" spans="1:22" ht="29.25" customHeight="1" thickTop="1" thickBot="1">
      <c r="A419" s="97"/>
      <c r="B419" s="118"/>
      <c r="C419" s="82"/>
      <c r="D419" s="83">
        <v>5</v>
      </c>
      <c r="E419" s="83">
        <v>4</v>
      </c>
      <c r="F419" s="83">
        <v>3</v>
      </c>
      <c r="G419" s="83">
        <v>2</v>
      </c>
      <c r="H419" s="83">
        <v>1</v>
      </c>
      <c r="I419" s="96"/>
      <c r="J419" s="127"/>
      <c r="K419" s="128"/>
      <c r="L419" s="128"/>
      <c r="M419" s="128"/>
      <c r="N419" s="128"/>
      <c r="O419" s="128"/>
      <c r="P419" s="128"/>
      <c r="Q419" s="128"/>
      <c r="R419" s="128"/>
      <c r="S419" s="128"/>
      <c r="T419" s="128"/>
      <c r="U419" s="128"/>
      <c r="V419" s="129"/>
    </row>
    <row r="420" spans="1:22" ht="23.25" customHeight="1" thickBot="1">
      <c r="A420" s="97"/>
      <c r="B420" s="249" t="s">
        <v>51</v>
      </c>
      <c r="C420" s="84">
        <v>1</v>
      </c>
      <c r="D420" s="85">
        <v>3</v>
      </c>
      <c r="E420" s="85">
        <v>3</v>
      </c>
      <c r="F420" s="86">
        <v>2</v>
      </c>
      <c r="G420" s="87">
        <v>1</v>
      </c>
      <c r="H420" s="87">
        <v>1</v>
      </c>
      <c r="I420" s="96"/>
      <c r="J420" s="127"/>
      <c r="K420" s="128"/>
      <c r="L420" s="128"/>
      <c r="M420" s="128"/>
      <c r="N420" s="128"/>
      <c r="O420" s="128"/>
      <c r="P420" s="128"/>
      <c r="Q420" s="128"/>
      <c r="R420" s="128"/>
      <c r="S420" s="128"/>
      <c r="T420" s="128"/>
      <c r="U420" s="128"/>
      <c r="V420" s="129"/>
    </row>
    <row r="421" spans="1:22" ht="23.25" customHeight="1" thickBot="1">
      <c r="A421" s="97"/>
      <c r="B421" s="250"/>
      <c r="C421" s="84">
        <v>2</v>
      </c>
      <c r="D421" s="85">
        <v>3</v>
      </c>
      <c r="E421" s="85">
        <v>3</v>
      </c>
      <c r="F421" s="85">
        <v>3</v>
      </c>
      <c r="G421" s="86">
        <v>2</v>
      </c>
      <c r="H421" s="87">
        <v>1</v>
      </c>
      <c r="I421" s="96"/>
      <c r="J421" s="127"/>
      <c r="K421" s="128"/>
      <c r="L421" s="128"/>
      <c r="M421" s="128"/>
      <c r="N421" s="128"/>
      <c r="O421" s="128"/>
      <c r="P421" s="128"/>
      <c r="Q421" s="128"/>
      <c r="R421" s="128"/>
      <c r="S421" s="128"/>
      <c r="T421" s="128"/>
      <c r="U421" s="128"/>
      <c r="V421" s="129"/>
    </row>
    <row r="422" spans="1:22" ht="23.25" customHeight="1" thickBot="1">
      <c r="A422" s="97"/>
      <c r="B422" s="250"/>
      <c r="C422" s="84">
        <v>3</v>
      </c>
      <c r="D422" s="88">
        <v>4</v>
      </c>
      <c r="E422" s="88">
        <v>4</v>
      </c>
      <c r="F422" s="85">
        <v>3</v>
      </c>
      <c r="G422" s="86">
        <v>2</v>
      </c>
      <c r="H422" s="86">
        <v>2</v>
      </c>
      <c r="I422" s="96"/>
      <c r="J422" s="127"/>
      <c r="K422" s="128"/>
      <c r="L422" s="128"/>
      <c r="M422" s="128"/>
      <c r="N422" s="128"/>
      <c r="O422" s="128"/>
      <c r="P422" s="128"/>
      <c r="Q422" s="128"/>
      <c r="R422" s="128"/>
      <c r="S422" s="128"/>
      <c r="T422" s="128"/>
      <c r="U422" s="128"/>
      <c r="V422" s="129"/>
    </row>
    <row r="423" spans="1:22" ht="23.25" customHeight="1" thickBot="1">
      <c r="A423" s="97"/>
      <c r="B423" s="250"/>
      <c r="C423" s="84">
        <v>4</v>
      </c>
      <c r="D423" s="93">
        <v>5</v>
      </c>
      <c r="E423" s="88">
        <v>4</v>
      </c>
      <c r="F423" s="85">
        <v>3</v>
      </c>
      <c r="G423" s="85">
        <v>3</v>
      </c>
      <c r="H423" s="85">
        <v>3</v>
      </c>
      <c r="I423" s="96"/>
      <c r="J423" s="127"/>
      <c r="K423" s="128"/>
      <c r="L423" s="128"/>
      <c r="M423" s="128"/>
      <c r="N423" s="128"/>
      <c r="O423" s="128"/>
      <c r="P423" s="128"/>
      <c r="Q423" s="128"/>
      <c r="R423" s="128"/>
      <c r="S423" s="128"/>
      <c r="T423" s="128"/>
      <c r="U423" s="128"/>
      <c r="V423" s="129"/>
    </row>
    <row r="424" spans="1:22" ht="23.25" customHeight="1" thickBot="1">
      <c r="A424" s="97"/>
      <c r="B424" s="250"/>
      <c r="C424" s="84">
        <v>5</v>
      </c>
      <c r="D424" s="93">
        <v>5</v>
      </c>
      <c r="E424" s="93">
        <v>5</v>
      </c>
      <c r="F424" s="88">
        <v>4</v>
      </c>
      <c r="G424" s="85">
        <v>3</v>
      </c>
      <c r="H424" s="85">
        <v>3</v>
      </c>
      <c r="I424" s="96"/>
      <c r="J424" s="127"/>
      <c r="K424" s="128"/>
      <c r="L424" s="128"/>
      <c r="M424" s="128"/>
      <c r="N424" s="128"/>
      <c r="O424" s="128"/>
      <c r="P424" s="128"/>
      <c r="Q424" s="128"/>
      <c r="R424" s="128"/>
      <c r="S424" s="128"/>
      <c r="T424" s="128"/>
      <c r="U424" s="128"/>
      <c r="V424" s="129"/>
    </row>
    <row r="425" spans="1:22" ht="15.75" customHeight="1" thickBot="1">
      <c r="A425" s="97"/>
      <c r="B425" s="95"/>
      <c r="C425" s="96"/>
      <c r="D425" s="96"/>
      <c r="E425" s="96"/>
      <c r="F425" s="96"/>
      <c r="G425" s="96"/>
      <c r="H425" s="96"/>
      <c r="I425" s="96"/>
      <c r="J425" s="127"/>
      <c r="K425" s="128"/>
      <c r="L425" s="128"/>
      <c r="M425" s="128"/>
      <c r="N425" s="128"/>
      <c r="O425" s="128"/>
      <c r="P425" s="128"/>
      <c r="Q425" s="128"/>
      <c r="R425" s="128"/>
      <c r="S425" s="128"/>
      <c r="T425" s="128"/>
      <c r="U425" s="128"/>
      <c r="V425" s="129"/>
    </row>
    <row r="426" spans="1:22" ht="30" customHeight="1" thickBot="1">
      <c r="A426" s="97"/>
      <c r="B426" s="251" t="str">
        <f>'OCENA KOŃCOWA'!D15</f>
        <v>OCENA OSTATECZNA</v>
      </c>
      <c r="C426" s="252"/>
      <c r="D426" s="252"/>
      <c r="E426" s="252"/>
      <c r="F426" s="253"/>
      <c r="G426" s="256">
        <f>'OCENA KOŃCOWA'!$H$15</f>
        <v>5</v>
      </c>
      <c r="H426" s="257"/>
      <c r="I426" s="96"/>
      <c r="J426" s="127"/>
      <c r="K426" s="128"/>
      <c r="L426" s="128"/>
      <c r="M426" s="128"/>
      <c r="N426" s="128"/>
      <c r="O426" s="128"/>
      <c r="P426" s="128"/>
      <c r="Q426" s="128"/>
      <c r="R426" s="128"/>
      <c r="S426" s="128"/>
      <c r="T426" s="128"/>
      <c r="U426" s="128"/>
      <c r="V426" s="129"/>
    </row>
    <row r="427" spans="1:22" ht="15.75" customHeight="1" thickBot="1">
      <c r="A427" s="97"/>
      <c r="B427" s="105"/>
      <c r="C427" s="106"/>
      <c r="D427" s="106"/>
      <c r="E427" s="106"/>
      <c r="F427" s="106"/>
      <c r="G427" s="106"/>
      <c r="H427" s="107"/>
      <c r="I427" s="107"/>
      <c r="J427" s="130"/>
      <c r="K427" s="131"/>
      <c r="L427" s="131"/>
      <c r="M427" s="131"/>
      <c r="N427" s="131"/>
      <c r="O427" s="131"/>
      <c r="P427" s="131"/>
      <c r="Q427" s="131"/>
      <c r="R427" s="131"/>
      <c r="S427" s="131"/>
      <c r="T427" s="131"/>
      <c r="U427" s="131"/>
      <c r="V427" s="132"/>
    </row>
    <row r="428" spans="1:22" ht="15">
      <c r="A428" s="97"/>
      <c r="B428" s="97"/>
      <c r="C428" s="97"/>
      <c r="D428" s="97"/>
      <c r="E428" s="97"/>
      <c r="F428" s="97"/>
      <c r="G428" s="97"/>
      <c r="H428" s="97"/>
      <c r="I428" s="97"/>
      <c r="J428" s="97"/>
      <c r="K428" s="97"/>
      <c r="L428" s="97"/>
      <c r="M428" s="97"/>
      <c r="N428" s="97"/>
      <c r="O428" s="97"/>
      <c r="P428" s="97"/>
      <c r="Q428" s="97"/>
      <c r="R428" s="97"/>
      <c r="S428" s="97"/>
      <c r="T428" s="97"/>
      <c r="U428" s="97"/>
      <c r="V428" s="97"/>
    </row>
    <row r="429" spans="1:22" ht="54" hidden="1" customHeight="1">
      <c r="A429" s="97"/>
      <c r="B429" s="303" t="s">
        <v>155</v>
      </c>
      <c r="C429" s="304"/>
      <c r="D429" s="304"/>
      <c r="E429" s="304"/>
      <c r="F429" s="304"/>
      <c r="G429" s="304"/>
      <c r="H429" s="304"/>
      <c r="I429" s="304"/>
      <c r="J429" s="304"/>
      <c r="K429" s="304"/>
      <c r="L429" s="304"/>
      <c r="M429" s="304"/>
      <c r="N429" s="304"/>
      <c r="O429" s="304"/>
      <c r="P429" s="304"/>
      <c r="Q429" s="304"/>
      <c r="R429" s="304"/>
      <c r="S429" s="304"/>
      <c r="T429" s="304"/>
      <c r="U429" s="304"/>
      <c r="V429" s="305"/>
    </row>
    <row r="430" spans="1:22" ht="12.75" hidden="1" customHeight="1">
      <c r="B430" s="95"/>
      <c r="C430" s="100"/>
      <c r="D430" s="100"/>
      <c r="E430" s="100"/>
      <c r="F430" s="100"/>
      <c r="G430" s="100"/>
      <c r="H430" s="100"/>
      <c r="I430" s="100"/>
      <c r="J430" s="100"/>
      <c r="K430" s="100"/>
      <c r="L430" s="100"/>
      <c r="M430" s="100"/>
      <c r="N430" s="100"/>
      <c r="O430" s="100"/>
      <c r="P430" s="100"/>
      <c r="Q430" s="100"/>
      <c r="R430" s="100"/>
      <c r="S430" s="100"/>
      <c r="T430" s="100"/>
      <c r="U430" s="100"/>
      <c r="V430" s="156"/>
    </row>
    <row r="431" spans="1:22" ht="12.75" hidden="1" customHeight="1">
      <c r="B431" s="160" t="s">
        <v>156</v>
      </c>
      <c r="C431" s="100"/>
      <c r="D431" s="100"/>
      <c r="E431" s="100"/>
      <c r="F431" s="100"/>
      <c r="G431" s="100"/>
      <c r="H431" s="100"/>
      <c r="I431" s="100"/>
      <c r="J431" s="100"/>
      <c r="K431" s="100"/>
      <c r="L431" s="100"/>
      <c r="M431" s="100"/>
      <c r="N431" s="100"/>
      <c r="O431" s="100"/>
      <c r="P431" s="100"/>
      <c r="Q431" s="100"/>
      <c r="R431" s="100"/>
      <c r="S431" s="100"/>
      <c r="T431" s="100"/>
      <c r="U431" s="100"/>
      <c r="V431" s="156"/>
    </row>
    <row r="432" spans="1:22" ht="21.75" hidden="1" customHeight="1" thickBot="1">
      <c r="B432" s="157" t="str">
        <f>CONCATENATE("Szacunkowe koszty opracowania o charakterze studialnym wynoszą "&amp;E14&amp;" PLN")</f>
        <v>Szacunkowe koszty opracowania o charakterze studialnym wynoszą 50000000 PLN</v>
      </c>
      <c r="C432" s="158"/>
      <c r="D432" s="158"/>
      <c r="E432" s="158"/>
      <c r="F432" s="158"/>
      <c r="G432" s="158"/>
      <c r="H432" s="158"/>
      <c r="I432" s="158"/>
      <c r="J432" s="158"/>
      <c r="K432" s="158"/>
      <c r="L432" s="158"/>
      <c r="M432" s="158"/>
      <c r="N432" s="158"/>
      <c r="O432" s="158"/>
      <c r="P432" s="158"/>
      <c r="Q432" s="158"/>
      <c r="R432" s="158"/>
      <c r="S432" s="158"/>
      <c r="T432" s="158"/>
      <c r="U432" s="158"/>
      <c r="V432" s="159"/>
    </row>
  </sheetData>
  <mergeCells count="720">
    <mergeCell ref="J375:V403"/>
    <mergeCell ref="B13:D13"/>
    <mergeCell ref="E13:V13"/>
    <mergeCell ref="B369:D369"/>
    <mergeCell ref="E369:V369"/>
    <mergeCell ref="B370:D370"/>
    <mergeCell ref="E370:V370"/>
    <mergeCell ref="B429:V429"/>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 ref="F366:J366"/>
    <mergeCell ref="K366:L366"/>
    <mergeCell ref="F367:J367"/>
    <mergeCell ref="K367:L367"/>
    <mergeCell ref="F368:J368"/>
    <mergeCell ref="K368:L368"/>
    <mergeCell ref="B353:D353"/>
    <mergeCell ref="E353:V353"/>
    <mergeCell ref="B354:D354"/>
    <mergeCell ref="E354:V354"/>
    <mergeCell ref="B356:D356"/>
    <mergeCell ref="E356:V356"/>
    <mergeCell ref="B357:D357"/>
    <mergeCell ref="E357:V357"/>
    <mergeCell ref="B358:D358"/>
    <mergeCell ref="E358:V358"/>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B337:D337"/>
    <mergeCell ref="E337:V337"/>
    <mergeCell ref="B338:D338"/>
    <mergeCell ref="E338:V338"/>
    <mergeCell ref="B340:D340"/>
    <mergeCell ref="E340:V340"/>
    <mergeCell ref="B341:D341"/>
    <mergeCell ref="E341:V341"/>
    <mergeCell ref="B342:D342"/>
    <mergeCell ref="E342:V342"/>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21:D321"/>
    <mergeCell ref="E321:V321"/>
    <mergeCell ref="B322:D322"/>
    <mergeCell ref="E322:V322"/>
    <mergeCell ref="B324:D324"/>
    <mergeCell ref="E324:V324"/>
    <mergeCell ref="B325:D325"/>
    <mergeCell ref="E325:V325"/>
    <mergeCell ref="B326:D326"/>
    <mergeCell ref="E326:V326"/>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05:D305"/>
    <mergeCell ref="E305:V305"/>
    <mergeCell ref="B306:D306"/>
    <mergeCell ref="E306:V306"/>
    <mergeCell ref="B308:D308"/>
    <mergeCell ref="E308:V308"/>
    <mergeCell ref="B309:D309"/>
    <mergeCell ref="E309:V309"/>
    <mergeCell ref="B310:D310"/>
    <mergeCell ref="E310:V310"/>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289:D289"/>
    <mergeCell ref="E289:V289"/>
    <mergeCell ref="B290:D290"/>
    <mergeCell ref="E290:V290"/>
    <mergeCell ref="B292:D292"/>
    <mergeCell ref="E292:V292"/>
    <mergeCell ref="B293:D293"/>
    <mergeCell ref="E293:V293"/>
    <mergeCell ref="B294:D294"/>
    <mergeCell ref="E294:V294"/>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73:D273"/>
    <mergeCell ref="E273:V273"/>
    <mergeCell ref="B274:D274"/>
    <mergeCell ref="E274:V274"/>
    <mergeCell ref="B276:D276"/>
    <mergeCell ref="E276:V276"/>
    <mergeCell ref="B277:D277"/>
    <mergeCell ref="E277:V277"/>
    <mergeCell ref="B278:D278"/>
    <mergeCell ref="E278:V278"/>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57:D257"/>
    <mergeCell ref="E257:V257"/>
    <mergeCell ref="B258:D258"/>
    <mergeCell ref="E258:V258"/>
    <mergeCell ref="B260:D260"/>
    <mergeCell ref="E260:V260"/>
    <mergeCell ref="B261:D261"/>
    <mergeCell ref="E261:V261"/>
    <mergeCell ref="B262:D262"/>
    <mergeCell ref="E262:V262"/>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41:D241"/>
    <mergeCell ref="E241:V241"/>
    <mergeCell ref="B242:D242"/>
    <mergeCell ref="E242:V242"/>
    <mergeCell ref="B244:D244"/>
    <mergeCell ref="E244:V244"/>
    <mergeCell ref="B245:D245"/>
    <mergeCell ref="E245:V245"/>
    <mergeCell ref="B246:D246"/>
    <mergeCell ref="E246:V246"/>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25:D225"/>
    <mergeCell ref="E225:V225"/>
    <mergeCell ref="B226:D226"/>
    <mergeCell ref="E226:V226"/>
    <mergeCell ref="B228:D228"/>
    <mergeCell ref="E228:V228"/>
    <mergeCell ref="B229:D229"/>
    <mergeCell ref="E229:V229"/>
    <mergeCell ref="B230:D230"/>
    <mergeCell ref="E230:V230"/>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K207:L207"/>
    <mergeCell ref="F208:J208"/>
    <mergeCell ref="K208:L208"/>
    <mergeCell ref="B209:D209"/>
    <mergeCell ref="E209:V209"/>
    <mergeCell ref="B210:D210"/>
    <mergeCell ref="E210:V210"/>
    <mergeCell ref="E211:V211"/>
    <mergeCell ref="B212:D212"/>
    <mergeCell ref="E212:V212"/>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79:D179"/>
    <mergeCell ref="E179:V179"/>
    <mergeCell ref="B180:D180"/>
    <mergeCell ref="E180:V180"/>
    <mergeCell ref="B181:D181"/>
    <mergeCell ref="E181:V181"/>
    <mergeCell ref="F175:J175"/>
    <mergeCell ref="K175:L175"/>
    <mergeCell ref="B176:D176"/>
    <mergeCell ref="E176:V176"/>
    <mergeCell ref="B177:D177"/>
    <mergeCell ref="E177:V177"/>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60:D160"/>
    <mergeCell ref="E160:V160"/>
    <mergeCell ref="B161:D161"/>
    <mergeCell ref="E161:V161"/>
    <mergeCell ref="B163:D163"/>
    <mergeCell ref="E163:V163"/>
    <mergeCell ref="F157:J157"/>
    <mergeCell ref="K157:L157"/>
    <mergeCell ref="F158:J158"/>
    <mergeCell ref="K158:L158"/>
    <mergeCell ref="F159:J159"/>
    <mergeCell ref="K159:L15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F140:J140"/>
    <mergeCell ref="K140:L140"/>
    <mergeCell ref="F141:J141"/>
    <mergeCell ref="K141:L141"/>
    <mergeCell ref="B131:D131"/>
    <mergeCell ref="E131:V131"/>
    <mergeCell ref="B132:D132"/>
    <mergeCell ref="E132:V132"/>
    <mergeCell ref="B133:D133"/>
    <mergeCell ref="E133:V133"/>
    <mergeCell ref="B128:D128"/>
    <mergeCell ref="E128:V128"/>
    <mergeCell ref="B129:D129"/>
    <mergeCell ref="E129:V129"/>
    <mergeCell ref="F124:J124"/>
    <mergeCell ref="K124:L124"/>
    <mergeCell ref="F125:J125"/>
    <mergeCell ref="K125:L125"/>
    <mergeCell ref="F126:J126"/>
    <mergeCell ref="K126:L126"/>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F92:J92"/>
    <mergeCell ref="K92:L92"/>
    <mergeCell ref="F93:J93"/>
    <mergeCell ref="K93:L93"/>
    <mergeCell ref="B83:D83"/>
    <mergeCell ref="E83:V83"/>
    <mergeCell ref="B84:D84"/>
    <mergeCell ref="E84:V84"/>
    <mergeCell ref="B85:D85"/>
    <mergeCell ref="E85:V85"/>
    <mergeCell ref="B80:D80"/>
    <mergeCell ref="E80:V80"/>
    <mergeCell ref="B81:D81"/>
    <mergeCell ref="E81:V81"/>
    <mergeCell ref="F76:J76"/>
    <mergeCell ref="K76:L76"/>
    <mergeCell ref="F77:J77"/>
    <mergeCell ref="K77:L77"/>
    <mergeCell ref="F78:J78"/>
    <mergeCell ref="K78:L78"/>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64:D64"/>
    <mergeCell ref="E64:V64"/>
    <mergeCell ref="B65:D65"/>
    <mergeCell ref="E65:V65"/>
    <mergeCell ref="B67:D67"/>
    <mergeCell ref="E67:V67"/>
    <mergeCell ref="F61:J61"/>
    <mergeCell ref="K61:L61"/>
    <mergeCell ref="F62:J62"/>
    <mergeCell ref="K62:L62"/>
    <mergeCell ref="F63:J63"/>
    <mergeCell ref="K63:L63"/>
    <mergeCell ref="F43:J43"/>
    <mergeCell ref="K43:L43"/>
    <mergeCell ref="F45:J45"/>
    <mergeCell ref="K45:L45"/>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E38:V38"/>
    <mergeCell ref="F39:J39"/>
    <mergeCell ref="K39:L39"/>
    <mergeCell ref="F40:J40"/>
    <mergeCell ref="K40:L40"/>
    <mergeCell ref="F41:J41"/>
    <mergeCell ref="K41:L41"/>
    <mergeCell ref="F42:J42"/>
    <mergeCell ref="K42:L42"/>
    <mergeCell ref="B35:D35"/>
    <mergeCell ref="E35:V35"/>
    <mergeCell ref="B36:D36"/>
    <mergeCell ref="E36:V36"/>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B379:G379"/>
    <mergeCell ref="D418:H418"/>
    <mergeCell ref="C410:D410"/>
    <mergeCell ref="C411:D411"/>
    <mergeCell ref="C412:D412"/>
    <mergeCell ref="C413:D413"/>
    <mergeCell ref="C414:D414"/>
    <mergeCell ref="G405:H405"/>
    <mergeCell ref="B407:F407"/>
    <mergeCell ref="C401:D401"/>
    <mergeCell ref="C402:D402"/>
    <mergeCell ref="C403:D403"/>
    <mergeCell ref="E403:F403"/>
    <mergeCell ref="B420:B424"/>
    <mergeCell ref="B426:F426"/>
    <mergeCell ref="G416:H416"/>
    <mergeCell ref="E414:F414"/>
    <mergeCell ref="G426:H426"/>
    <mergeCell ref="C399:D399"/>
    <mergeCell ref="C400:D400"/>
    <mergeCell ref="E399:F399"/>
    <mergeCell ref="E400:F400"/>
    <mergeCell ref="E401:F401"/>
    <mergeCell ref="E402:F402"/>
    <mergeCell ref="E410:F410"/>
    <mergeCell ref="E411:F411"/>
    <mergeCell ref="E412:F412"/>
    <mergeCell ref="E413:F413"/>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B14:D14"/>
    <mergeCell ref="B15:D15"/>
    <mergeCell ref="B21:D21"/>
    <mergeCell ref="B32:D32"/>
    <mergeCell ref="B17:V17"/>
    <mergeCell ref="F29:J29"/>
    <mergeCell ref="F30:J30"/>
    <mergeCell ref="F31:J31"/>
    <mergeCell ref="B22:D31"/>
    <mergeCell ref="E14:V14"/>
    <mergeCell ref="E15:V15"/>
    <mergeCell ref="K28:L28"/>
    <mergeCell ref="K29:L29"/>
    <mergeCell ref="K30:L30"/>
    <mergeCell ref="K31:L31"/>
    <mergeCell ref="B19:D19"/>
    <mergeCell ref="E19:V19"/>
    <mergeCell ref="E20:V20"/>
    <mergeCell ref="E21:V21"/>
    <mergeCell ref="E22:V22"/>
    <mergeCell ref="E32:V32"/>
    <mergeCell ref="B18:F18"/>
    <mergeCell ref="E33:V33"/>
    <mergeCell ref="E34:V34"/>
    <mergeCell ref="B20:D20"/>
    <mergeCell ref="F23:J23"/>
    <mergeCell ref="F24:J24"/>
    <mergeCell ref="F25:J25"/>
    <mergeCell ref="F26:J26"/>
    <mergeCell ref="F27:J27"/>
    <mergeCell ref="F28:J28"/>
    <mergeCell ref="K23:L23"/>
    <mergeCell ref="K24:L24"/>
    <mergeCell ref="K25:L25"/>
    <mergeCell ref="K26:L26"/>
    <mergeCell ref="K27:L27"/>
    <mergeCell ref="B33:D33"/>
  </mergeCells>
  <conditionalFormatting sqref="E410:E414">
    <cfRule type="colorScale" priority="22">
      <colorScale>
        <cfvo type="min"/>
        <cfvo type="percentile" val="50"/>
        <cfvo type="max"/>
        <color rgb="FFF8696B"/>
        <color rgb="FFFFEB84"/>
        <color rgb="FF63BE7B"/>
      </colorScale>
    </cfRule>
  </conditionalFormatting>
  <conditionalFormatting sqref="E412">
    <cfRule type="colorScale" priority="21">
      <colorScale>
        <cfvo type="min"/>
        <cfvo type="percentile" val="50"/>
        <cfvo type="max"/>
        <color rgb="FFF8696B"/>
        <color rgb="FFFFEB84"/>
        <color rgb="FF63BE7B"/>
      </colorScale>
    </cfRule>
  </conditionalFormatting>
  <conditionalFormatting sqref="E414">
    <cfRule type="colorScale" priority="18">
      <colorScale>
        <cfvo type="min"/>
        <cfvo type="percentile" val="50"/>
        <cfvo type="max"/>
        <color rgb="FFF8696B"/>
        <color rgb="FFFFEB84"/>
        <color rgb="FF63BE7B"/>
      </colorScale>
    </cfRule>
  </conditionalFormatting>
  <conditionalFormatting sqref="E399:E403">
    <cfRule type="colorScale" priority="16">
      <colorScale>
        <cfvo type="min"/>
        <cfvo type="percentile" val="50"/>
        <cfvo type="max"/>
        <color rgb="FFF8696B"/>
        <color rgb="FFFFEB84"/>
        <color rgb="FF63BE7B"/>
      </colorScale>
    </cfRule>
  </conditionalFormatting>
  <conditionalFormatting sqref="E401">
    <cfRule type="colorScale" priority="11">
      <colorScale>
        <cfvo type="min"/>
        <cfvo type="percentile" val="50"/>
        <cfvo type="max"/>
        <color rgb="FFF8696B"/>
        <color rgb="FFFFEB84"/>
        <color rgb="FF63BE7B"/>
      </colorScale>
    </cfRule>
  </conditionalFormatting>
  <conditionalFormatting sqref="E403">
    <cfRule type="colorScale" priority="8">
      <colorScale>
        <cfvo type="min"/>
        <cfvo type="percentile" val="50"/>
        <cfvo type="max"/>
        <color rgb="FFF8696B"/>
        <color rgb="FFFFEB84"/>
        <color rgb="FF63BE7B"/>
      </colorScale>
    </cfRule>
  </conditionalFormatting>
  <conditionalFormatting sqref="E400:E403">
    <cfRule type="colorScale" priority="6">
      <colorScale>
        <cfvo type="min"/>
        <cfvo type="percentile" val="50"/>
        <cfvo type="max"/>
        <color rgb="FFF8696B"/>
        <color rgb="FFFFEB84"/>
        <color rgb="FF63BE7B"/>
      </colorScale>
    </cfRule>
  </conditionalFormatting>
  <conditionalFormatting sqref="E399:F403">
    <cfRule type="colorScale" priority="2">
      <colorScale>
        <cfvo type="min"/>
        <cfvo type="percentile" val="50"/>
        <cfvo type="max"/>
        <color rgb="FFF8696B"/>
        <color rgb="FFFFEB84"/>
        <color rgb="FF63BE7B"/>
      </colorScale>
    </cfRule>
  </conditionalFormatting>
  <conditionalFormatting sqref="E410:F414">
    <cfRule type="colorScale" priority="1">
      <colorScale>
        <cfvo type="min"/>
        <cfvo type="percentile" val="50"/>
        <cfvo type="max"/>
        <color rgb="FFF8696B"/>
        <color rgb="FFFFEB84"/>
        <color rgb="FF63BE7B"/>
      </colorScale>
    </cfRule>
  </conditionalFormatting>
  <pageMargins left="0.70866141732283472" right="0.70866141732283472" top="0.74803149606299213" bottom="0.74803149606299213" header="0.31496062992125984" footer="0.31496062992125984"/>
  <pageSetup paperSize="8" scale="49" fitToHeight="2" orientation="portrait" r:id="rId1"/>
  <rowBreaks count="1" manualBreakCount="1">
    <brk id="323" min="1" max="21"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Adriana Dembowska</cp:lastModifiedBy>
  <cp:lastPrinted>2016-03-08T12:38:33Z</cp:lastPrinted>
  <dcterms:created xsi:type="dcterms:W3CDTF">2016-02-04T08:56:01Z</dcterms:created>
  <dcterms:modified xsi:type="dcterms:W3CDTF">2016-09-08T12:26:23Z</dcterms:modified>
</cp:coreProperties>
</file>